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F4D7570-4D8C-4498-87A0-2040B3939190}"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T106" i="70"/>
  <c r="AI95" i="70"/>
  <c r="AI93" i="70"/>
  <c r="AG55" i="9" l="1"/>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AG11" i="9" l="1"/>
  <c r="AS14" i="9"/>
  <c r="Y25" i="70"/>
  <c r="AA25" i="70" s="1"/>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<sst xmlns="http://schemas.openxmlformats.org/spreadsheetml/2006/main" count="11528" uniqueCount="2444">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</sst>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2" customWidth="1"/>
    <col min="2" max="2" width="11" style="172" customWidth="1"/>
    <col min="3" max="22" width="2.625" style="172" customWidth="1"/>
    <col min="23" max="23" width="12.625" style="172" customWidth="1"/>
    <col min="24" max="24" width="25" style="172" customWidth="1"/>
    <col min="25" max="25" width="22.5" style="172" customWidth="1"/>
    <col min="26" max="28" width="21.875" style="172" customWidth="1"/>
    <col min="29" max="29" width="14.625" style="172" bestFit="1" customWidth="1"/>
    <col min="30" max="30" width="4.625" style="172" customWidth="1"/>
    <col min="31" max="31" width="9" style="172" hidden="1" customWidth="1"/>
    <col min="32" max="33" width="9" style="172" customWidth="1"/>
    <col min="34" max="16384" width="9" style="172"/>
  </cols>
  <sheetData>
    <row r="1" spans="1:29" ht="20.100000000000001" customHeight="1">
      <c r="A1" s="432" t="s">
        <v>2404</v>
      </c>
    </row>
    <row r="2" spans="1:29" ht="9" customHeight="1">
      <c r="A2" s="389"/>
    </row>
    <row r="3" spans="1:29" ht="20.100000000000001" customHeight="1">
      <c r="A3" s="433" t="s">
        <v>185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s="434"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35.25" customHeight="1">
      <c r="A6" s="693" t="s">
        <v>2418</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1:29" ht="12" customHeight="1">
      <c r="A7" s="43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20.100000000000001" customHeight="1">
      <c r="A8" s="43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20.100000000000001" customHeight="1">
      <c r="A9" s="43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row>
    <row r="10" spans="1:29" ht="20.100000000000001" customHeight="1">
      <c r="A10" s="43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row>
    <row r="11" spans="1:29" ht="20.100000000000001" customHeight="1">
      <c r="A11" s="43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row>
    <row r="12" spans="1:29" ht="20.100000000000001" customHeight="1">
      <c r="A12" s="43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row>
    <row r="13" spans="1:29" ht="20.100000000000001" customHeight="1">
      <c r="A13" s="43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row>
    <row r="14" spans="1:29" ht="13.5" customHeight="1">
      <c r="A14" s="43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row>
    <row r="15" spans="1:29" ht="35.25" customHeight="1">
      <c r="A15" s="739" t="s">
        <v>2419</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row>
    <row r="17" spans="1:31" ht="13.5" customHeight="1">
      <c r="A17" s="43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row>
    <row r="18" spans="1:31" ht="13.5" customHeight="1">
      <c r="A18" s="43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row>
    <row r="19" spans="1:31" ht="13.5" customHeight="1">
      <c r="A19" s="43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row>
    <row r="20" spans="1:31" ht="13.5" customHeight="1">
      <c r="A20" s="43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row>
    <row r="21" spans="1:31" ht="13.5" customHeight="1">
      <c r="A21" s="43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row>
    <row r="22" spans="1:31" ht="13.5" customHeight="1">
      <c r="A22" s="43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row>
    <row r="23" spans="1:31" ht="13.5" customHeight="1">
      <c r="A23" s="43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row>
    <row r="24" spans="1:31" ht="13.5" customHeight="1">
      <c r="A24" s="43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row>
    <row r="25" spans="1:31" ht="13.5" customHeight="1">
      <c r="A25" s="43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row>
    <row r="26" spans="1:31" ht="13.5" customHeight="1">
      <c r="A26" s="43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row>
    <row r="27" spans="1:31" ht="13.5" customHeight="1">
      <c r="A27" s="43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row>
    <row r="28" spans="1:31" ht="13.5" customHeight="1">
      <c r="A28" s="43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row>
    <row r="29" spans="1:31" ht="13.5" customHeight="1">
      <c r="A29" s="43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row r="30" spans="1:31" ht="13.5" customHeight="1">
      <c r="A30" s="43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ht="20.100000000000001" customHeight="1">
      <c r="A31" s="436" t="s">
        <v>82</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row>
    <row r="32" spans="1:31" ht="20.100000000000001" customHeight="1" thickBot="1">
      <c r="A32" s="203"/>
      <c r="B32" s="433" t="s">
        <v>2277</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E32" s="437" t="s">
        <v>66</v>
      </c>
    </row>
    <row r="33" spans="1:31" ht="20.100000000000001" customHeight="1" thickBot="1">
      <c r="A33" s="203"/>
      <c r="B33" s="438" t="s">
        <v>139</v>
      </c>
      <c r="C33" s="709" t="s">
        <v>176</v>
      </c>
      <c r="D33" s="710"/>
      <c r="E33" s="710"/>
      <c r="F33" s="710"/>
      <c r="G33" s="710"/>
      <c r="H33" s="710"/>
      <c r="I33" s="710"/>
      <c r="J33" s="710"/>
      <c r="K33" s="710"/>
      <c r="L33" s="711"/>
      <c r="M33" s="203"/>
      <c r="N33" s="203"/>
      <c r="O33" s="203"/>
      <c r="P33" s="203"/>
      <c r="Q33" s="203"/>
      <c r="R33" s="203"/>
      <c r="S33" s="203"/>
      <c r="T33" s="203"/>
      <c r="U33" s="203"/>
      <c r="V33" s="203"/>
      <c r="W33" s="203"/>
      <c r="X33" s="203"/>
      <c r="Y33" s="203"/>
      <c r="Z33" s="203"/>
      <c r="AA33" s="203"/>
      <c r="AB33" s="203"/>
      <c r="AC33" s="203"/>
      <c r="AE33" s="437" t="str">
        <f>CONCATENATE(M39,N39,O39,P39,Q39,R39,S39,T39)</f>
        <v>100－1234</v>
      </c>
    </row>
    <row r="34" spans="1:31" ht="13.5" customHeight="1">
      <c r="A34" s="203"/>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1:31" ht="20.100000000000001" customHeight="1">
      <c r="A35" s="436" t="s">
        <v>83</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1:31" ht="20.100000000000001" customHeight="1" thickBot="1">
      <c r="A36" s="203"/>
      <c r="B36" s="433" t="s">
        <v>192</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1:31" ht="20.100000000000001" customHeight="1">
      <c r="A37" s="203"/>
      <c r="B37" s="441" t="s">
        <v>5</v>
      </c>
      <c r="C37" s="716" t="s">
        <v>7</v>
      </c>
      <c r="D37" s="716"/>
      <c r="E37" s="716"/>
      <c r="F37" s="716"/>
      <c r="G37" s="716"/>
      <c r="H37" s="716"/>
      <c r="I37" s="716"/>
      <c r="J37" s="716"/>
      <c r="K37" s="716"/>
      <c r="L37" s="717"/>
      <c r="M37" s="755" t="s">
        <v>177</v>
      </c>
      <c r="N37" s="756"/>
      <c r="O37" s="756"/>
      <c r="P37" s="756"/>
      <c r="Q37" s="756"/>
      <c r="R37" s="756"/>
      <c r="S37" s="756"/>
      <c r="T37" s="756"/>
      <c r="U37" s="756"/>
      <c r="V37" s="756"/>
      <c r="W37" s="757"/>
      <c r="X37" s="758"/>
      <c r="Y37" s="203"/>
      <c r="Z37" s="203"/>
      <c r="AA37" s="203"/>
      <c r="AB37" s="203"/>
      <c r="AC37" s="203"/>
    </row>
    <row r="38" spans="1:31" ht="20.100000000000001" customHeight="1" thickBot="1">
      <c r="A38" s="203"/>
      <c r="B38" s="442"/>
      <c r="C38" s="716" t="s">
        <v>55</v>
      </c>
      <c r="D38" s="716"/>
      <c r="E38" s="716"/>
      <c r="F38" s="716"/>
      <c r="G38" s="716"/>
      <c r="H38" s="716"/>
      <c r="I38" s="716"/>
      <c r="J38" s="716"/>
      <c r="K38" s="716"/>
      <c r="L38" s="717"/>
      <c r="M38" s="759" t="s">
        <v>177</v>
      </c>
      <c r="N38" s="760"/>
      <c r="O38" s="760"/>
      <c r="P38" s="760"/>
      <c r="Q38" s="760"/>
      <c r="R38" s="760"/>
      <c r="S38" s="760"/>
      <c r="T38" s="760"/>
      <c r="U38" s="760"/>
      <c r="V38" s="760"/>
      <c r="W38" s="760"/>
      <c r="X38" s="761"/>
      <c r="Y38" s="203"/>
      <c r="Z38" s="203"/>
      <c r="AA38" s="203"/>
      <c r="AB38" s="203"/>
      <c r="AC38" s="203"/>
    </row>
    <row r="39" spans="1:31" ht="20.100000000000001" customHeight="1" thickBot="1">
      <c r="A39" s="203"/>
      <c r="B39" s="441" t="s">
        <v>56</v>
      </c>
      <c r="C39" s="716" t="s">
        <v>6</v>
      </c>
      <c r="D39" s="716"/>
      <c r="E39" s="716"/>
      <c r="F39" s="716"/>
      <c r="G39" s="716"/>
      <c r="H39" s="716"/>
      <c r="I39" s="716"/>
      <c r="J39" s="716"/>
      <c r="K39" s="716"/>
      <c r="L39" s="717"/>
      <c r="M39" s="14">
        <v>1</v>
      </c>
      <c r="N39" s="15">
        <v>0</v>
      </c>
      <c r="O39" s="15">
        <v>0</v>
      </c>
      <c r="P39" s="443" t="s">
        <v>62</v>
      </c>
      <c r="Q39" s="15">
        <v>1</v>
      </c>
      <c r="R39" s="15">
        <v>2</v>
      </c>
      <c r="S39" s="15">
        <v>3</v>
      </c>
      <c r="T39" s="16">
        <v>4</v>
      </c>
      <c r="U39" s="444"/>
      <c r="V39" s="445"/>
      <c r="W39" s="445"/>
      <c r="X39" s="445"/>
      <c r="Y39" s="203"/>
      <c r="Z39" s="203"/>
      <c r="AA39" s="203"/>
      <c r="AB39" s="203"/>
      <c r="AC39" s="203"/>
    </row>
    <row r="40" spans="1:31" ht="20.100000000000001" customHeight="1">
      <c r="A40" s="203"/>
      <c r="B40" s="446"/>
      <c r="C40" s="716" t="s">
        <v>60</v>
      </c>
      <c r="D40" s="716"/>
      <c r="E40" s="716"/>
      <c r="F40" s="716"/>
      <c r="G40" s="716"/>
      <c r="H40" s="716"/>
      <c r="I40" s="716"/>
      <c r="J40" s="716"/>
      <c r="K40" s="716"/>
      <c r="L40" s="717"/>
      <c r="M40" s="762" t="s">
        <v>2265</v>
      </c>
      <c r="N40" s="763"/>
      <c r="O40" s="763"/>
      <c r="P40" s="763"/>
      <c r="Q40" s="763"/>
      <c r="R40" s="763"/>
      <c r="S40" s="763"/>
      <c r="T40" s="763"/>
      <c r="U40" s="764"/>
      <c r="V40" s="764"/>
      <c r="W40" s="765"/>
      <c r="X40" s="766"/>
      <c r="Y40" s="203"/>
      <c r="Z40" s="203"/>
      <c r="AA40" s="203"/>
      <c r="AB40" s="203"/>
      <c r="AC40" s="203"/>
    </row>
    <row r="41" spans="1:31" ht="20.100000000000001" customHeight="1">
      <c r="A41" s="203"/>
      <c r="B41" s="442"/>
      <c r="C41" s="716" t="s">
        <v>61</v>
      </c>
      <c r="D41" s="716"/>
      <c r="E41" s="716"/>
      <c r="F41" s="716"/>
      <c r="G41" s="716"/>
      <c r="H41" s="716"/>
      <c r="I41" s="716"/>
      <c r="J41" s="716"/>
      <c r="K41" s="716"/>
      <c r="L41" s="717"/>
      <c r="M41" s="762" t="s">
        <v>178</v>
      </c>
      <c r="N41" s="763"/>
      <c r="O41" s="763"/>
      <c r="P41" s="763"/>
      <c r="Q41" s="763"/>
      <c r="R41" s="763"/>
      <c r="S41" s="763"/>
      <c r="T41" s="763"/>
      <c r="U41" s="763"/>
      <c r="V41" s="763"/>
      <c r="W41" s="767"/>
      <c r="X41" s="768"/>
      <c r="Y41" s="203"/>
      <c r="Z41" s="203"/>
      <c r="AA41" s="203"/>
      <c r="AB41" s="203"/>
      <c r="AC41" s="203"/>
    </row>
    <row r="42" spans="1:31" ht="20.100000000000001" customHeight="1">
      <c r="A42" s="203"/>
      <c r="B42" s="441" t="s">
        <v>57</v>
      </c>
      <c r="C42" s="716" t="s">
        <v>52</v>
      </c>
      <c r="D42" s="716"/>
      <c r="E42" s="716"/>
      <c r="F42" s="716"/>
      <c r="G42" s="716"/>
      <c r="H42" s="716"/>
      <c r="I42" s="716"/>
      <c r="J42" s="716"/>
      <c r="K42" s="716"/>
      <c r="L42" s="717"/>
      <c r="M42" s="718" t="s">
        <v>179</v>
      </c>
      <c r="N42" s="719"/>
      <c r="O42" s="719"/>
      <c r="P42" s="719"/>
      <c r="Q42" s="719"/>
      <c r="R42" s="719"/>
      <c r="S42" s="719"/>
      <c r="T42" s="719"/>
      <c r="U42" s="719"/>
      <c r="V42" s="719"/>
      <c r="W42" s="720"/>
      <c r="X42" s="721"/>
      <c r="Y42" s="203"/>
      <c r="Z42" s="203"/>
      <c r="AA42" s="203"/>
      <c r="AB42" s="203"/>
      <c r="AC42" s="203"/>
    </row>
    <row r="43" spans="1:31" ht="20.100000000000001" customHeight="1">
      <c r="A43" s="203"/>
      <c r="B43" s="442"/>
      <c r="C43" s="716" t="s">
        <v>53</v>
      </c>
      <c r="D43" s="716"/>
      <c r="E43" s="716"/>
      <c r="F43" s="716"/>
      <c r="G43" s="716"/>
      <c r="H43" s="716"/>
      <c r="I43" s="716"/>
      <c r="J43" s="716"/>
      <c r="K43" s="716"/>
      <c r="L43" s="717"/>
      <c r="M43" s="723" t="s">
        <v>180</v>
      </c>
      <c r="N43" s="724"/>
      <c r="O43" s="724"/>
      <c r="P43" s="724"/>
      <c r="Q43" s="724"/>
      <c r="R43" s="724"/>
      <c r="S43" s="724"/>
      <c r="T43" s="724"/>
      <c r="U43" s="724"/>
      <c r="V43" s="724"/>
      <c r="W43" s="725"/>
      <c r="X43" s="726"/>
      <c r="Y43" s="203"/>
      <c r="Z43" s="203"/>
      <c r="AA43" s="203"/>
      <c r="AB43" s="203"/>
      <c r="AC43" s="203"/>
    </row>
    <row r="44" spans="1:31" ht="20.100000000000001" customHeight="1">
      <c r="A44" s="203"/>
      <c r="B44" s="727" t="s">
        <v>77</v>
      </c>
      <c r="C44" s="716" t="s">
        <v>7</v>
      </c>
      <c r="D44" s="716"/>
      <c r="E44" s="716"/>
      <c r="F44" s="716"/>
      <c r="G44" s="716"/>
      <c r="H44" s="716"/>
      <c r="I44" s="716"/>
      <c r="J44" s="716"/>
      <c r="K44" s="716"/>
      <c r="L44" s="717"/>
      <c r="M44" s="718" t="s">
        <v>181</v>
      </c>
      <c r="N44" s="719"/>
      <c r="O44" s="719"/>
      <c r="P44" s="719"/>
      <c r="Q44" s="719"/>
      <c r="R44" s="719"/>
      <c r="S44" s="719"/>
      <c r="T44" s="719"/>
      <c r="U44" s="719"/>
      <c r="V44" s="719"/>
      <c r="W44" s="720"/>
      <c r="X44" s="721"/>
      <c r="Y44" s="203"/>
      <c r="Z44" s="203"/>
      <c r="AA44" s="203"/>
      <c r="AB44" s="203"/>
      <c r="AC44" s="203"/>
    </row>
    <row r="45" spans="1:31" ht="20.100000000000001" customHeight="1">
      <c r="A45" s="203"/>
      <c r="B45" s="728"/>
      <c r="C45" s="774" t="s">
        <v>53</v>
      </c>
      <c r="D45" s="774"/>
      <c r="E45" s="774"/>
      <c r="F45" s="774"/>
      <c r="G45" s="774"/>
      <c r="H45" s="774"/>
      <c r="I45" s="774"/>
      <c r="J45" s="774"/>
      <c r="K45" s="774"/>
      <c r="L45" s="774"/>
      <c r="M45" s="718" t="s">
        <v>182</v>
      </c>
      <c r="N45" s="719"/>
      <c r="O45" s="719"/>
      <c r="P45" s="719"/>
      <c r="Q45" s="719"/>
      <c r="R45" s="719"/>
      <c r="S45" s="719"/>
      <c r="T45" s="719"/>
      <c r="U45" s="719"/>
      <c r="V45" s="719"/>
      <c r="W45" s="720"/>
      <c r="X45" s="721"/>
      <c r="Y45" s="203"/>
      <c r="Z45" s="203"/>
      <c r="AA45" s="203"/>
      <c r="AB45" s="203"/>
      <c r="AC45" s="203"/>
    </row>
    <row r="46" spans="1:31" ht="20.100000000000001" customHeight="1">
      <c r="A46" s="203"/>
      <c r="B46" s="441" t="s">
        <v>76</v>
      </c>
      <c r="C46" s="716" t="s">
        <v>0</v>
      </c>
      <c r="D46" s="716"/>
      <c r="E46" s="716"/>
      <c r="F46" s="716"/>
      <c r="G46" s="716"/>
      <c r="H46" s="716"/>
      <c r="I46" s="716"/>
      <c r="J46" s="716"/>
      <c r="K46" s="716"/>
      <c r="L46" s="717"/>
      <c r="M46" s="769" t="s">
        <v>183</v>
      </c>
      <c r="N46" s="770"/>
      <c r="O46" s="770"/>
      <c r="P46" s="770"/>
      <c r="Q46" s="770"/>
      <c r="R46" s="770"/>
      <c r="S46" s="770"/>
      <c r="T46" s="770"/>
      <c r="U46" s="770"/>
      <c r="V46" s="770"/>
      <c r="W46" s="771"/>
      <c r="X46" s="772"/>
      <c r="Y46" s="203"/>
      <c r="Z46" s="203"/>
      <c r="AA46" s="203"/>
      <c r="AB46" s="203"/>
      <c r="AC46" s="203"/>
    </row>
    <row r="47" spans="1:31" ht="20.100000000000001" customHeight="1" thickBot="1">
      <c r="A47" s="203"/>
      <c r="B47" s="447"/>
      <c r="C47" s="716" t="s">
        <v>73</v>
      </c>
      <c r="D47" s="716"/>
      <c r="E47" s="716"/>
      <c r="F47" s="716"/>
      <c r="G47" s="716"/>
      <c r="H47" s="716"/>
      <c r="I47" s="716"/>
      <c r="J47" s="716"/>
      <c r="K47" s="716"/>
      <c r="L47" s="717"/>
      <c r="M47" s="712" t="s">
        <v>184</v>
      </c>
      <c r="N47" s="713"/>
      <c r="O47" s="713"/>
      <c r="P47" s="713"/>
      <c r="Q47" s="713"/>
      <c r="R47" s="713"/>
      <c r="S47" s="713"/>
      <c r="T47" s="713"/>
      <c r="U47" s="713"/>
      <c r="V47" s="713"/>
      <c r="W47" s="714"/>
      <c r="X47" s="715"/>
      <c r="Y47" s="203"/>
      <c r="Z47" s="203"/>
      <c r="AA47" s="203"/>
      <c r="AB47" s="203"/>
      <c r="AC47" s="203"/>
    </row>
    <row r="48" spans="1:31" ht="20.100000000000001"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30" ht="20.100000000000001" customHeight="1">
      <c r="A49" s="436" t="s">
        <v>141</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row>
    <row r="50" spans="1:30" ht="20.100000000000001" customHeight="1">
      <c r="A50" s="203"/>
      <c r="B50" s="433" t="s">
        <v>2328</v>
      </c>
      <c r="C50" s="203"/>
      <c r="D50" s="203"/>
      <c r="E50" s="203"/>
      <c r="F50" s="203"/>
      <c r="G50" s="203"/>
      <c r="H50" s="203"/>
      <c r="I50" s="203"/>
      <c r="J50" s="203"/>
      <c r="K50" s="203"/>
      <c r="L50" s="203"/>
      <c r="M50" s="203"/>
      <c r="N50" s="203"/>
      <c r="O50" s="203"/>
      <c r="P50" s="203"/>
      <c r="Q50" s="203"/>
      <c r="R50" s="203"/>
      <c r="S50" s="203"/>
      <c r="T50" s="203"/>
      <c r="U50" s="203"/>
      <c r="V50" s="203"/>
      <c r="W50" s="203"/>
      <c r="X50" s="448"/>
      <c r="Y50" s="203"/>
      <c r="Z50" s="203"/>
      <c r="AA50" s="203"/>
      <c r="AB50" s="203"/>
      <c r="AC50" s="203"/>
    </row>
    <row r="51" spans="1:30" ht="48.75" customHeight="1">
      <c r="A51" s="203"/>
      <c r="B51" s="773" t="s">
        <v>2329</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49"/>
    </row>
    <row r="52" spans="1:30" ht="27" customHeight="1">
      <c r="A52" s="203"/>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4" t="s">
        <v>204</v>
      </c>
      <c r="AA52" s="694" t="s">
        <v>2295</v>
      </c>
      <c r="AB52" s="694" t="s">
        <v>203</v>
      </c>
      <c r="AC52" s="754" t="s">
        <v>170</v>
      </c>
      <c r="AD52" s="740"/>
    </row>
    <row r="53" spans="1:30" ht="32.25" customHeight="1" thickBot="1">
      <c r="A53" s="203"/>
      <c r="B53" s="746"/>
      <c r="C53" s="749"/>
      <c r="D53" s="749"/>
      <c r="E53" s="749"/>
      <c r="F53" s="749"/>
      <c r="G53" s="749"/>
      <c r="H53" s="749"/>
      <c r="I53" s="749"/>
      <c r="J53" s="749"/>
      <c r="K53" s="749"/>
      <c r="L53" s="750"/>
      <c r="M53" s="753"/>
      <c r="N53" s="749"/>
      <c r="O53" s="749"/>
      <c r="P53" s="749"/>
      <c r="Q53" s="750"/>
      <c r="R53" s="751" t="s">
        <v>90</v>
      </c>
      <c r="S53" s="742"/>
      <c r="T53" s="742"/>
      <c r="U53" s="742"/>
      <c r="V53" s="742"/>
      <c r="W53" s="450" t="s">
        <v>91</v>
      </c>
      <c r="X53" s="742"/>
      <c r="Y53" s="742"/>
      <c r="Z53" s="695"/>
      <c r="AA53" s="695"/>
      <c r="AB53" s="695"/>
      <c r="AC53" s="751"/>
      <c r="AD53" s="740"/>
    </row>
    <row r="54" spans="1:30" ht="37.5" customHeight="1">
      <c r="A54" s="203"/>
      <c r="B54" s="438">
        <v>1</v>
      </c>
      <c r="C54" s="735">
        <v>1334567890</v>
      </c>
      <c r="D54" s="736"/>
      <c r="E54" s="736"/>
      <c r="F54" s="736"/>
      <c r="G54" s="736"/>
      <c r="H54" s="736"/>
      <c r="I54" s="736"/>
      <c r="J54" s="736"/>
      <c r="K54" s="736"/>
      <c r="L54" s="737"/>
      <c r="M54" s="729" t="s">
        <v>168</v>
      </c>
      <c r="N54" s="730"/>
      <c r="O54" s="730"/>
      <c r="P54" s="730"/>
      <c r="Q54" s="731"/>
      <c r="R54" s="729" t="s">
        <v>171</v>
      </c>
      <c r="S54" s="730"/>
      <c r="T54" s="730"/>
      <c r="U54" s="730"/>
      <c r="V54" s="731"/>
      <c r="W54" s="117" t="s">
        <v>279</v>
      </c>
      <c r="X54" s="17" t="s">
        <v>2405</v>
      </c>
      <c r="Y54" s="17" t="s">
        <v>145</v>
      </c>
      <c r="Z54" s="18">
        <v>225000</v>
      </c>
      <c r="AA54" s="24">
        <v>40000</v>
      </c>
      <c r="AB54" s="451">
        <f>IF(Z54-AA54=0,"",Z54-AA54)</f>
        <v>185000</v>
      </c>
      <c r="AC54" s="120">
        <f>IF(Y54="","",IFERROR(INDEX(【参考】数式用2!$G$3:$I$451,MATCH(W54,【参考】数式用2!$F$3:$F$451,0),MATCH(VLOOKUP(Y54,【参考】数式用2!$J$2:$K$26,2,FALSE),【参考】数式用2!$G$2:$I$2,0)),10))</f>
        <v>11.4</v>
      </c>
      <c r="AD54" s="452"/>
    </row>
    <row r="55" spans="1:30" ht="37.5" customHeight="1">
      <c r="A55" s="203"/>
      <c r="B55" s="438">
        <f>B54+1</f>
        <v>2</v>
      </c>
      <c r="C55" s="702">
        <v>1334567890</v>
      </c>
      <c r="D55" s="703"/>
      <c r="E55" s="703"/>
      <c r="F55" s="703"/>
      <c r="G55" s="703"/>
      <c r="H55" s="703"/>
      <c r="I55" s="703"/>
      <c r="J55" s="703"/>
      <c r="K55" s="703"/>
      <c r="L55" s="704"/>
      <c r="M55" s="732" t="s">
        <v>175</v>
      </c>
      <c r="N55" s="733"/>
      <c r="O55" s="733"/>
      <c r="P55" s="733"/>
      <c r="Q55" s="734"/>
      <c r="R55" s="706" t="s">
        <v>171</v>
      </c>
      <c r="S55" s="707"/>
      <c r="T55" s="707"/>
      <c r="U55" s="707"/>
      <c r="V55" s="708"/>
      <c r="W55" s="159" t="s">
        <v>279</v>
      </c>
      <c r="X55" s="19" t="s">
        <v>2405</v>
      </c>
      <c r="Y55" s="19" t="s">
        <v>163</v>
      </c>
      <c r="Z55" s="20">
        <v>95000</v>
      </c>
      <c r="AA55" s="25">
        <v>12000</v>
      </c>
      <c r="AB55" s="453">
        <f>IF(Z55-AA55=0,"",Z55-AA55)</f>
        <v>83000</v>
      </c>
      <c r="AC55" s="121">
        <f>IF(Y55="","",IFERROR(INDEX(【参考】数式用2!$G$3:$I$451,MATCH(W55,【参考】数式用2!$F$3:$F$451,0),MATCH(VLOOKUP(Y55,【参考】数式用2!$J$2:$K$26,2,FALSE),【参考】数式用2!$G$2:$I$2,0)),10))</f>
        <v>11.4</v>
      </c>
      <c r="AD55" s="452"/>
    </row>
    <row r="56" spans="1:30" ht="37.5" customHeight="1">
      <c r="A56" s="203"/>
      <c r="B56" s="438">
        <f t="shared" ref="B56:B92" si="0">B55+1</f>
        <v>3</v>
      </c>
      <c r="C56" s="702">
        <v>1334567891</v>
      </c>
      <c r="D56" s="703"/>
      <c r="E56" s="703"/>
      <c r="F56" s="703"/>
      <c r="G56" s="703"/>
      <c r="H56" s="703"/>
      <c r="I56" s="703"/>
      <c r="J56" s="703"/>
      <c r="K56" s="703"/>
      <c r="L56" s="704"/>
      <c r="M56" s="706" t="s">
        <v>168</v>
      </c>
      <c r="N56" s="707"/>
      <c r="O56" s="707"/>
      <c r="P56" s="707"/>
      <c r="Q56" s="708"/>
      <c r="R56" s="706" t="s">
        <v>171</v>
      </c>
      <c r="S56" s="707"/>
      <c r="T56" s="707"/>
      <c r="U56" s="707"/>
      <c r="V56" s="708"/>
      <c r="W56" s="159" t="s">
        <v>279</v>
      </c>
      <c r="X56" s="19" t="s">
        <v>2406</v>
      </c>
      <c r="Y56" s="19" t="s">
        <v>147</v>
      </c>
      <c r="Z56" s="21">
        <v>385000</v>
      </c>
      <c r="AA56" s="26">
        <v>80000</v>
      </c>
      <c r="AB56" s="453">
        <f t="shared" ref="AB56:AB119" si="1">IF(Z56-AA56=0,"",Z56-AA56)</f>
        <v>305000</v>
      </c>
      <c r="AC56" s="121">
        <f>IF(Y56="","",IFERROR(INDEX(【参考】数式用2!$G$3:$I$451,MATCH(W56,【参考】数式用2!$F$3:$F$451,0),MATCH(VLOOKUP(Y56,【参考】数式用2!$J$2:$K$26,2,FALSE),【参考】数式用2!$G$2:$I$2,0)),10))</f>
        <v>10.9</v>
      </c>
      <c r="AD56" s="452"/>
    </row>
    <row r="57" spans="1:30" ht="37.5" customHeight="1">
      <c r="A57" s="203"/>
      <c r="B57" s="438">
        <f t="shared" si="0"/>
        <v>4</v>
      </c>
      <c r="C57" s="702">
        <v>1334567892</v>
      </c>
      <c r="D57" s="703"/>
      <c r="E57" s="703"/>
      <c r="F57" s="703"/>
      <c r="G57" s="703"/>
      <c r="H57" s="703"/>
      <c r="I57" s="703"/>
      <c r="J57" s="703"/>
      <c r="K57" s="703"/>
      <c r="L57" s="704"/>
      <c r="M57" s="706" t="s">
        <v>2408</v>
      </c>
      <c r="N57" s="707"/>
      <c r="O57" s="707"/>
      <c r="P57" s="707"/>
      <c r="Q57" s="708"/>
      <c r="R57" s="706" t="s">
        <v>171</v>
      </c>
      <c r="S57" s="707"/>
      <c r="T57" s="707"/>
      <c r="U57" s="707"/>
      <c r="V57" s="708"/>
      <c r="W57" s="159" t="s">
        <v>2409</v>
      </c>
      <c r="X57" s="19" t="s">
        <v>2407</v>
      </c>
      <c r="Y57" s="19" t="s">
        <v>151</v>
      </c>
      <c r="Z57" s="21">
        <v>425000</v>
      </c>
      <c r="AA57" s="26">
        <v>80000</v>
      </c>
      <c r="AB57" s="453">
        <f t="shared" si="1"/>
        <v>345000</v>
      </c>
      <c r="AC57" s="121">
        <f>IF(Y57="","",IFERROR(INDEX(【参考】数式用2!$G$3:$I$451,MATCH(W57,【参考】数式用2!$F$3:$F$451,0),MATCH(VLOOKUP(Y57,【参考】数式用2!$J$2:$K$26,2,FALSE),【参考】数式用2!$G$2:$I$2,0)),10))</f>
        <v>11.1</v>
      </c>
      <c r="AD57" s="452"/>
    </row>
    <row r="58" spans="1:30" ht="37.5" customHeight="1">
      <c r="A58" s="203"/>
      <c r="B58" s="438">
        <f t="shared" si="0"/>
        <v>5</v>
      </c>
      <c r="C58" s="702">
        <v>1334567893</v>
      </c>
      <c r="D58" s="703"/>
      <c r="E58" s="703"/>
      <c r="F58" s="703"/>
      <c r="G58" s="703"/>
      <c r="H58" s="703"/>
      <c r="I58" s="703"/>
      <c r="J58" s="703"/>
      <c r="K58" s="703"/>
      <c r="L58" s="704"/>
      <c r="M58" s="706" t="s">
        <v>172</v>
      </c>
      <c r="N58" s="707"/>
      <c r="O58" s="707"/>
      <c r="P58" s="707"/>
      <c r="Q58" s="708"/>
      <c r="R58" s="706" t="s">
        <v>1409</v>
      </c>
      <c r="S58" s="707"/>
      <c r="T58" s="707"/>
      <c r="U58" s="707"/>
      <c r="V58" s="708"/>
      <c r="W58" s="159" t="s">
        <v>1462</v>
      </c>
      <c r="X58" s="19" t="s">
        <v>2410</v>
      </c>
      <c r="Y58" s="19" t="s">
        <v>158</v>
      </c>
      <c r="Z58" s="21">
        <v>2135000</v>
      </c>
      <c r="AA58" s="26">
        <v>200000</v>
      </c>
      <c r="AB58" s="453">
        <f t="shared" si="1"/>
        <v>1935000</v>
      </c>
      <c r="AC58" s="121">
        <f>IF(Y58="","",IFERROR(INDEX(【参考】数式用2!$G$3:$I$451,MATCH(W58,【参考】数式用2!$F$3:$F$451,0),MATCH(VLOOKUP(Y58,【参考】数式用2!$J$2:$K$26,2,FALSE),【参考】数式用2!$G$2:$I$2,0)),10))</f>
        <v>10.68</v>
      </c>
      <c r="AD58" s="452"/>
    </row>
    <row r="59" spans="1:30" ht="37.5" customHeight="1">
      <c r="A59" s="203"/>
      <c r="B59" s="438">
        <f t="shared" si="0"/>
        <v>6</v>
      </c>
      <c r="C59" s="702">
        <v>1334567893</v>
      </c>
      <c r="D59" s="703"/>
      <c r="E59" s="703"/>
      <c r="F59" s="703"/>
      <c r="G59" s="703"/>
      <c r="H59" s="703"/>
      <c r="I59" s="703"/>
      <c r="J59" s="703"/>
      <c r="K59" s="703"/>
      <c r="L59" s="704"/>
      <c r="M59" s="706" t="s">
        <v>172</v>
      </c>
      <c r="N59" s="707"/>
      <c r="O59" s="707"/>
      <c r="P59" s="707"/>
      <c r="Q59" s="708"/>
      <c r="R59" s="706" t="s">
        <v>1409</v>
      </c>
      <c r="S59" s="707"/>
      <c r="T59" s="707"/>
      <c r="U59" s="707"/>
      <c r="V59" s="708"/>
      <c r="W59" s="159" t="s">
        <v>1462</v>
      </c>
      <c r="X59" s="19" t="s">
        <v>2410</v>
      </c>
      <c r="Y59" s="19" t="s">
        <v>158</v>
      </c>
      <c r="Z59" s="21">
        <v>2135000</v>
      </c>
      <c r="AA59" s="26">
        <v>200000</v>
      </c>
      <c r="AB59" s="453">
        <f t="shared" si="1"/>
        <v>1935000</v>
      </c>
      <c r="AC59" s="121">
        <f>IF(Y59="","",IFERROR(INDEX(【参考】数式用2!$G$3:$I$451,MATCH(W59,【参考】数式用2!$F$3:$F$451,0),MATCH(VLOOKUP(Y59,【参考】数式用2!$J$2:$K$26,2,FALSE),【参考】数式用2!$G$2:$I$2,0)),10))</f>
        <v>10.68</v>
      </c>
      <c r="AD59" s="452"/>
    </row>
    <row r="60" spans="1:30" ht="37.5" customHeight="1">
      <c r="A60" s="203"/>
      <c r="B60" s="438">
        <f t="shared" si="0"/>
        <v>7</v>
      </c>
      <c r="C60" s="702">
        <v>1334567894</v>
      </c>
      <c r="D60" s="703"/>
      <c r="E60" s="703"/>
      <c r="F60" s="703"/>
      <c r="G60" s="703"/>
      <c r="H60" s="703"/>
      <c r="I60" s="703"/>
      <c r="J60" s="703"/>
      <c r="K60" s="703"/>
      <c r="L60" s="704"/>
      <c r="M60" s="706" t="s">
        <v>172</v>
      </c>
      <c r="N60" s="707"/>
      <c r="O60" s="707"/>
      <c r="P60" s="707"/>
      <c r="Q60" s="708"/>
      <c r="R60" s="706" t="s">
        <v>1409</v>
      </c>
      <c r="S60" s="707"/>
      <c r="T60" s="707"/>
      <c r="U60" s="707"/>
      <c r="V60" s="708"/>
      <c r="W60" s="159" t="s">
        <v>1462</v>
      </c>
      <c r="X60" s="19" t="s">
        <v>2410</v>
      </c>
      <c r="Y60" s="19" t="s">
        <v>153</v>
      </c>
      <c r="Z60" s="21">
        <v>255000</v>
      </c>
      <c r="AA60" s="26">
        <v>18000</v>
      </c>
      <c r="AB60" s="453">
        <f t="shared" si="1"/>
        <v>237000</v>
      </c>
      <c r="AC60" s="121">
        <f>IF(Y60="","",IFERROR(INDEX(【参考】数式用2!$G$3:$I$451,MATCH(W60,【参考】数式用2!$F$3:$F$451,0),MATCH(VLOOKUP(Y60,【参考】数式用2!$J$2:$K$26,2,FALSE),【参考】数式用2!$G$2:$I$2,0)),10))</f>
        <v>10.83</v>
      </c>
      <c r="AD60" s="452"/>
    </row>
    <row r="61" spans="1:30" ht="37.5" customHeight="1">
      <c r="A61" s="203"/>
      <c r="B61" s="438">
        <f t="shared" si="0"/>
        <v>8</v>
      </c>
      <c r="C61" s="696"/>
      <c r="D61" s="697"/>
      <c r="E61" s="697"/>
      <c r="F61" s="697"/>
      <c r="G61" s="697"/>
      <c r="H61" s="697"/>
      <c r="I61" s="697"/>
      <c r="J61" s="697"/>
      <c r="K61" s="697"/>
      <c r="L61" s="698"/>
      <c r="M61" s="705"/>
      <c r="N61" s="705"/>
      <c r="O61" s="705"/>
      <c r="P61" s="705"/>
      <c r="Q61" s="705"/>
      <c r="R61" s="706"/>
      <c r="S61" s="707"/>
      <c r="T61" s="707"/>
      <c r="U61" s="707"/>
      <c r="V61" s="708"/>
      <c r="W61" s="159"/>
      <c r="X61" s="19"/>
      <c r="Y61" s="19"/>
      <c r="Z61" s="21"/>
      <c r="AA61" s="26"/>
      <c r="AB61" s="453" t="str">
        <f t="shared" si="1"/>
        <v/>
      </c>
      <c r="AC61" s="121" t="str">
        <f>IF(Y61="","",IFERROR(INDEX(【参考】数式用2!$G$3:$I$451,MATCH(W61,【参考】数式用2!$F$3:$F$451,0),MATCH(VLOOKUP(Y61,【参考】数式用2!$J$2:$K$26,2,FALSE),【参考】数式用2!$G$2:$I$2,0)),10))</f>
        <v/>
      </c>
      <c r="AD61" s="454"/>
    </row>
    <row r="62" spans="1:30" ht="37.5" customHeight="1">
      <c r="A62" s="203"/>
      <c r="B62" s="438">
        <f t="shared" si="0"/>
        <v>9</v>
      </c>
      <c r="C62" s="696"/>
      <c r="D62" s="697"/>
      <c r="E62" s="697"/>
      <c r="F62" s="697"/>
      <c r="G62" s="697"/>
      <c r="H62" s="697"/>
      <c r="I62" s="697"/>
      <c r="J62" s="697"/>
      <c r="K62" s="697"/>
      <c r="L62" s="698"/>
      <c r="M62" s="705"/>
      <c r="N62" s="705"/>
      <c r="O62" s="705"/>
      <c r="P62" s="705"/>
      <c r="Q62" s="705"/>
      <c r="R62" s="706"/>
      <c r="S62" s="707"/>
      <c r="T62" s="707"/>
      <c r="U62" s="707"/>
      <c r="V62" s="708"/>
      <c r="W62" s="159"/>
      <c r="X62" s="19"/>
      <c r="Y62" s="19"/>
      <c r="Z62" s="21"/>
      <c r="AA62" s="26"/>
      <c r="AB62" s="453" t="str">
        <f t="shared" si="1"/>
        <v/>
      </c>
      <c r="AC62" s="121" t="str">
        <f>IF(Y62="","",IFERROR(INDEX(【参考】数式用2!$G$3:$I$451,MATCH(W62,【参考】数式用2!$F$3:$F$451,0),MATCH(VLOOKUP(Y62,【参考】数式用2!$J$2:$K$26,2,FALSE),【参考】数式用2!$G$2:$I$2,0)),10))</f>
        <v/>
      </c>
      <c r="AD62" s="454"/>
    </row>
    <row r="63" spans="1:30" ht="37.5" customHeight="1">
      <c r="A63" s="203"/>
      <c r="B63" s="438">
        <f t="shared" si="0"/>
        <v>10</v>
      </c>
      <c r="C63" s="696"/>
      <c r="D63" s="697"/>
      <c r="E63" s="697"/>
      <c r="F63" s="697"/>
      <c r="G63" s="697"/>
      <c r="H63" s="697"/>
      <c r="I63" s="697"/>
      <c r="J63" s="697"/>
      <c r="K63" s="697"/>
      <c r="L63" s="698"/>
      <c r="M63" s="705"/>
      <c r="N63" s="705"/>
      <c r="O63" s="705"/>
      <c r="P63" s="705"/>
      <c r="Q63" s="705"/>
      <c r="R63" s="706"/>
      <c r="S63" s="707"/>
      <c r="T63" s="707"/>
      <c r="U63" s="707"/>
      <c r="V63" s="708"/>
      <c r="W63" s="159"/>
      <c r="X63" s="19"/>
      <c r="Y63" s="19"/>
      <c r="Z63" s="21"/>
      <c r="AA63" s="26"/>
      <c r="AB63" s="453" t="str">
        <f t="shared" si="1"/>
        <v/>
      </c>
      <c r="AC63" s="121" t="str">
        <f>IF(Y63="","",IFERROR(INDEX(【参考】数式用2!$G$3:$I$451,MATCH(W63,【参考】数式用2!$F$3:$F$451,0),MATCH(VLOOKUP(Y63,【参考】数式用2!$J$2:$K$26,2,FALSE),【参考】数式用2!$G$2:$I$2,0)),10))</f>
        <v/>
      </c>
      <c r="AD63" s="454"/>
    </row>
    <row r="64" spans="1:30" ht="37.5" customHeight="1">
      <c r="A64" s="203"/>
      <c r="B64" s="438">
        <f t="shared" si="0"/>
        <v>11</v>
      </c>
      <c r="C64" s="696"/>
      <c r="D64" s="697"/>
      <c r="E64" s="697"/>
      <c r="F64" s="697"/>
      <c r="G64" s="697"/>
      <c r="H64" s="697"/>
      <c r="I64" s="697"/>
      <c r="J64" s="697"/>
      <c r="K64" s="697"/>
      <c r="L64" s="698"/>
      <c r="M64" s="705"/>
      <c r="N64" s="705"/>
      <c r="O64" s="705"/>
      <c r="P64" s="705"/>
      <c r="Q64" s="705"/>
      <c r="R64" s="706"/>
      <c r="S64" s="707"/>
      <c r="T64" s="707"/>
      <c r="U64" s="707"/>
      <c r="V64" s="708"/>
      <c r="W64" s="159"/>
      <c r="X64" s="19"/>
      <c r="Y64" s="19"/>
      <c r="Z64" s="21"/>
      <c r="AA64" s="26"/>
      <c r="AB64" s="453" t="str">
        <f t="shared" si="1"/>
        <v/>
      </c>
      <c r="AC64" s="121" t="str">
        <f>IF(Y64="","",IFERROR(INDEX(【参考】数式用2!$G$3:$I$451,MATCH(W64,【参考】数式用2!$F$3:$F$451,0),MATCH(VLOOKUP(Y64,【参考】数式用2!$J$2:$K$26,2,FALSE),【参考】数式用2!$G$2:$I$2,0)),10))</f>
        <v/>
      </c>
      <c r="AD64" s="454"/>
    </row>
    <row r="65" spans="1:30" ht="37.5" customHeight="1">
      <c r="A65" s="203"/>
      <c r="B65" s="438">
        <f t="shared" si="0"/>
        <v>12</v>
      </c>
      <c r="C65" s="696"/>
      <c r="D65" s="697"/>
      <c r="E65" s="697"/>
      <c r="F65" s="697"/>
      <c r="G65" s="697"/>
      <c r="H65" s="697"/>
      <c r="I65" s="697"/>
      <c r="J65" s="697"/>
      <c r="K65" s="697"/>
      <c r="L65" s="698"/>
      <c r="M65" s="705"/>
      <c r="N65" s="705"/>
      <c r="O65" s="705"/>
      <c r="P65" s="705"/>
      <c r="Q65" s="705"/>
      <c r="R65" s="706"/>
      <c r="S65" s="707"/>
      <c r="T65" s="707"/>
      <c r="U65" s="707"/>
      <c r="V65" s="708"/>
      <c r="W65" s="159"/>
      <c r="X65" s="19"/>
      <c r="Y65" s="19"/>
      <c r="Z65" s="21"/>
      <c r="AA65" s="26"/>
      <c r="AB65" s="453" t="str">
        <f t="shared" si="1"/>
        <v/>
      </c>
      <c r="AC65" s="121" t="str">
        <f>IF(Y65="","",IFERROR(INDEX(【参考】数式用2!$G$3:$I$451,MATCH(W65,【参考】数式用2!$F$3:$F$451,0),MATCH(VLOOKUP(Y65,【参考】数式用2!$J$2:$K$26,2,FALSE),【参考】数式用2!$G$2:$I$2,0)),10))</f>
        <v/>
      </c>
      <c r="AD65" s="454"/>
    </row>
    <row r="66" spans="1:30" ht="37.5" customHeight="1">
      <c r="A66" s="203"/>
      <c r="B66" s="438">
        <f t="shared" si="0"/>
        <v>13</v>
      </c>
      <c r="C66" s="696"/>
      <c r="D66" s="697"/>
      <c r="E66" s="697"/>
      <c r="F66" s="697"/>
      <c r="G66" s="697"/>
      <c r="H66" s="697"/>
      <c r="I66" s="697"/>
      <c r="J66" s="697"/>
      <c r="K66" s="697"/>
      <c r="L66" s="698"/>
      <c r="M66" s="705"/>
      <c r="N66" s="705"/>
      <c r="O66" s="705"/>
      <c r="P66" s="705"/>
      <c r="Q66" s="705"/>
      <c r="R66" s="706"/>
      <c r="S66" s="707"/>
      <c r="T66" s="707"/>
      <c r="U66" s="707"/>
      <c r="V66" s="708"/>
      <c r="W66" s="159"/>
      <c r="X66" s="19"/>
      <c r="Y66" s="19"/>
      <c r="Z66" s="21"/>
      <c r="AA66" s="26"/>
      <c r="AB66" s="453" t="str">
        <f t="shared" si="1"/>
        <v/>
      </c>
      <c r="AC66" s="121" t="str">
        <f>IF(Y66="","",IFERROR(INDEX(【参考】数式用2!$G$3:$I$451,MATCH(W66,【参考】数式用2!$F$3:$F$451,0),MATCH(VLOOKUP(Y66,【参考】数式用2!$J$2:$K$26,2,FALSE),【参考】数式用2!$G$2:$I$2,0)),10))</f>
        <v/>
      </c>
      <c r="AD66" s="454"/>
    </row>
    <row r="67" spans="1:30" ht="37.5" customHeight="1">
      <c r="A67" s="203"/>
      <c r="B67" s="438">
        <f t="shared" si="0"/>
        <v>14</v>
      </c>
      <c r="C67" s="696"/>
      <c r="D67" s="697"/>
      <c r="E67" s="697"/>
      <c r="F67" s="697"/>
      <c r="G67" s="697"/>
      <c r="H67" s="697"/>
      <c r="I67" s="697"/>
      <c r="J67" s="697"/>
      <c r="K67" s="697"/>
      <c r="L67" s="698"/>
      <c r="M67" s="705"/>
      <c r="N67" s="705"/>
      <c r="O67" s="705"/>
      <c r="P67" s="705"/>
      <c r="Q67" s="705"/>
      <c r="R67" s="706"/>
      <c r="S67" s="707"/>
      <c r="T67" s="707"/>
      <c r="U67" s="707"/>
      <c r="V67" s="708"/>
      <c r="W67" s="159"/>
      <c r="X67" s="19"/>
      <c r="Y67" s="19"/>
      <c r="Z67" s="21"/>
      <c r="AA67" s="26"/>
      <c r="AB67" s="453" t="str">
        <f t="shared" si="1"/>
        <v/>
      </c>
      <c r="AC67" s="121" t="str">
        <f>IF(Y67="","",IFERROR(INDEX(【参考】数式用2!$G$3:$I$451,MATCH(W67,【参考】数式用2!$F$3:$F$451,0),MATCH(VLOOKUP(Y67,【参考】数式用2!$J$2:$K$26,2,FALSE),【参考】数式用2!$G$2:$I$2,0)),10))</f>
        <v/>
      </c>
      <c r="AD67" s="454"/>
    </row>
    <row r="68" spans="1:30" ht="37.5" customHeight="1">
      <c r="A68" s="203"/>
      <c r="B68" s="438">
        <f t="shared" si="0"/>
        <v>15</v>
      </c>
      <c r="C68" s="696"/>
      <c r="D68" s="697"/>
      <c r="E68" s="697"/>
      <c r="F68" s="697"/>
      <c r="G68" s="697"/>
      <c r="H68" s="697"/>
      <c r="I68" s="697"/>
      <c r="J68" s="697"/>
      <c r="K68" s="697"/>
      <c r="L68" s="698"/>
      <c r="M68" s="705"/>
      <c r="N68" s="705"/>
      <c r="O68" s="705"/>
      <c r="P68" s="705"/>
      <c r="Q68" s="705"/>
      <c r="R68" s="706"/>
      <c r="S68" s="707"/>
      <c r="T68" s="707"/>
      <c r="U68" s="707"/>
      <c r="V68" s="708"/>
      <c r="W68" s="159"/>
      <c r="X68" s="19"/>
      <c r="Y68" s="19"/>
      <c r="Z68" s="21"/>
      <c r="AA68" s="26"/>
      <c r="AB68" s="453" t="str">
        <f t="shared" si="1"/>
        <v/>
      </c>
      <c r="AC68" s="121" t="str">
        <f>IF(Y68="","",IFERROR(INDEX(【参考】数式用2!$G$3:$I$451,MATCH(W68,【参考】数式用2!$F$3:$F$451,0),MATCH(VLOOKUP(Y68,【参考】数式用2!$J$2:$K$26,2,FALSE),【参考】数式用2!$G$2:$I$2,0)),10))</f>
        <v/>
      </c>
      <c r="AD68" s="454"/>
    </row>
    <row r="69" spans="1:30" ht="37.5" customHeight="1">
      <c r="A69" s="203"/>
      <c r="B69" s="438">
        <f t="shared" si="0"/>
        <v>16</v>
      </c>
      <c r="C69" s="702"/>
      <c r="D69" s="703"/>
      <c r="E69" s="703"/>
      <c r="F69" s="703"/>
      <c r="G69" s="703"/>
      <c r="H69" s="703"/>
      <c r="I69" s="703"/>
      <c r="J69" s="703"/>
      <c r="K69" s="703"/>
      <c r="L69" s="704"/>
      <c r="M69" s="705"/>
      <c r="N69" s="705"/>
      <c r="O69" s="705"/>
      <c r="P69" s="705"/>
      <c r="Q69" s="705"/>
      <c r="R69" s="706"/>
      <c r="S69" s="707"/>
      <c r="T69" s="707"/>
      <c r="U69" s="707"/>
      <c r="V69" s="708"/>
      <c r="W69" s="159"/>
      <c r="X69" s="19"/>
      <c r="Y69" s="19"/>
      <c r="Z69" s="21"/>
      <c r="AA69" s="26"/>
      <c r="AB69" s="453" t="str">
        <f t="shared" si="1"/>
        <v/>
      </c>
      <c r="AC69" s="121" t="str">
        <f>IF(Y69="","",IFERROR(INDEX(【参考】数式用2!$G$3:$I$451,MATCH(W69,【参考】数式用2!$F$3:$F$451,0),MATCH(VLOOKUP(Y69,【参考】数式用2!$J$2:$K$26,2,FALSE),【参考】数式用2!$G$2:$I$2,0)),10))</f>
        <v/>
      </c>
      <c r="AD69" s="454"/>
    </row>
    <row r="70" spans="1:30" ht="37.5" customHeight="1">
      <c r="A70" s="203"/>
      <c r="B70" s="438">
        <f t="shared" si="0"/>
        <v>17</v>
      </c>
      <c r="C70" s="702"/>
      <c r="D70" s="703"/>
      <c r="E70" s="703"/>
      <c r="F70" s="703"/>
      <c r="G70" s="703"/>
      <c r="H70" s="703"/>
      <c r="I70" s="703"/>
      <c r="J70" s="703"/>
      <c r="K70" s="703"/>
      <c r="L70" s="704"/>
      <c r="M70" s="705"/>
      <c r="N70" s="705"/>
      <c r="O70" s="705"/>
      <c r="P70" s="705"/>
      <c r="Q70" s="705"/>
      <c r="R70" s="706"/>
      <c r="S70" s="707"/>
      <c r="T70" s="707"/>
      <c r="U70" s="707"/>
      <c r="V70" s="708"/>
      <c r="W70" s="159"/>
      <c r="X70" s="19"/>
      <c r="Y70" s="19"/>
      <c r="Z70" s="21"/>
      <c r="AA70" s="26"/>
      <c r="AB70" s="453" t="str">
        <f t="shared" si="1"/>
        <v/>
      </c>
      <c r="AC70" s="121" t="str">
        <f>IF(Y70="","",IFERROR(INDEX(【参考】数式用2!$G$3:$I$451,MATCH(W70,【参考】数式用2!$F$3:$F$451,0),MATCH(VLOOKUP(Y70,【参考】数式用2!$J$2:$K$26,2,FALSE),【参考】数式用2!$G$2:$I$2,0)),10))</f>
        <v/>
      </c>
      <c r="AD70" s="454"/>
    </row>
    <row r="71" spans="1:30" ht="37.5" customHeight="1">
      <c r="A71" s="203"/>
      <c r="B71" s="438">
        <f t="shared" si="0"/>
        <v>18</v>
      </c>
      <c r="C71" s="696"/>
      <c r="D71" s="697"/>
      <c r="E71" s="697"/>
      <c r="F71" s="697"/>
      <c r="G71" s="697"/>
      <c r="H71" s="697"/>
      <c r="I71" s="697"/>
      <c r="J71" s="697"/>
      <c r="K71" s="697"/>
      <c r="L71" s="698"/>
      <c r="M71" s="705"/>
      <c r="N71" s="705"/>
      <c r="O71" s="705"/>
      <c r="P71" s="705"/>
      <c r="Q71" s="705"/>
      <c r="R71" s="706"/>
      <c r="S71" s="707"/>
      <c r="T71" s="707"/>
      <c r="U71" s="707"/>
      <c r="V71" s="708"/>
      <c r="W71" s="159"/>
      <c r="X71" s="19"/>
      <c r="Y71" s="19"/>
      <c r="Z71" s="21"/>
      <c r="AA71" s="26"/>
      <c r="AB71" s="453" t="str">
        <f t="shared" si="1"/>
        <v/>
      </c>
      <c r="AC71" s="121" t="str">
        <f>IF(Y71="","",IFERROR(INDEX(【参考】数式用2!$G$3:$I$451,MATCH(W71,【参考】数式用2!$F$3:$F$451,0),MATCH(VLOOKUP(Y71,【参考】数式用2!$J$2:$K$26,2,FALSE),【参考】数式用2!$G$2:$I$2,0)),10))</f>
        <v/>
      </c>
      <c r="AD71" s="454"/>
    </row>
    <row r="72" spans="1:30" ht="37.5" customHeight="1">
      <c r="A72" s="203"/>
      <c r="B72" s="438">
        <f t="shared" si="0"/>
        <v>19</v>
      </c>
      <c r="C72" s="696"/>
      <c r="D72" s="697"/>
      <c r="E72" s="697"/>
      <c r="F72" s="697"/>
      <c r="G72" s="697"/>
      <c r="H72" s="697"/>
      <c r="I72" s="697"/>
      <c r="J72" s="697"/>
      <c r="K72" s="697"/>
      <c r="L72" s="698"/>
      <c r="M72" s="705"/>
      <c r="N72" s="705"/>
      <c r="O72" s="705"/>
      <c r="P72" s="705"/>
      <c r="Q72" s="705"/>
      <c r="R72" s="706"/>
      <c r="S72" s="707"/>
      <c r="T72" s="707"/>
      <c r="U72" s="707"/>
      <c r="V72" s="708"/>
      <c r="W72" s="159"/>
      <c r="X72" s="19"/>
      <c r="Y72" s="19"/>
      <c r="Z72" s="21"/>
      <c r="AA72" s="26"/>
      <c r="AB72" s="453" t="str">
        <f t="shared" si="1"/>
        <v/>
      </c>
      <c r="AC72" s="121" t="str">
        <f>IF(Y72="","",IFERROR(INDEX(【参考】数式用2!$G$3:$I$451,MATCH(W72,【参考】数式用2!$F$3:$F$451,0),MATCH(VLOOKUP(Y72,【参考】数式用2!$J$2:$K$26,2,FALSE),【参考】数式用2!$G$2:$I$2,0)),10))</f>
        <v/>
      </c>
      <c r="AD72" s="454"/>
    </row>
    <row r="73" spans="1:30" ht="37.5" customHeight="1">
      <c r="A73" s="203"/>
      <c r="B73" s="438">
        <f t="shared" si="0"/>
        <v>20</v>
      </c>
      <c r="C73" s="696"/>
      <c r="D73" s="697"/>
      <c r="E73" s="697"/>
      <c r="F73" s="697"/>
      <c r="G73" s="697"/>
      <c r="H73" s="697"/>
      <c r="I73" s="697"/>
      <c r="J73" s="697"/>
      <c r="K73" s="697"/>
      <c r="L73" s="698"/>
      <c r="M73" s="705"/>
      <c r="N73" s="705"/>
      <c r="O73" s="705"/>
      <c r="P73" s="705"/>
      <c r="Q73" s="705"/>
      <c r="R73" s="706"/>
      <c r="S73" s="707"/>
      <c r="T73" s="707"/>
      <c r="U73" s="707"/>
      <c r="V73" s="708"/>
      <c r="W73" s="159"/>
      <c r="X73" s="19"/>
      <c r="Y73" s="19"/>
      <c r="Z73" s="21"/>
      <c r="AA73" s="26"/>
      <c r="AB73" s="453" t="str">
        <f t="shared" si="1"/>
        <v/>
      </c>
      <c r="AC73" s="121" t="str">
        <f>IF(Y73="","",IFERROR(INDEX(【参考】数式用2!$G$3:$I$451,MATCH(W73,【参考】数式用2!$F$3:$F$451,0),MATCH(VLOOKUP(Y73,【参考】数式用2!$J$2:$K$26,2,FALSE),【参考】数式用2!$G$2:$I$2,0)),10))</f>
        <v/>
      </c>
      <c r="AD73" s="454"/>
    </row>
    <row r="74" spans="1:30" ht="37.5" customHeight="1">
      <c r="A74" s="203"/>
      <c r="B74" s="438">
        <f t="shared" si="0"/>
        <v>21</v>
      </c>
      <c r="C74" s="696"/>
      <c r="D74" s="697"/>
      <c r="E74" s="697"/>
      <c r="F74" s="697"/>
      <c r="G74" s="697"/>
      <c r="H74" s="697"/>
      <c r="I74" s="697"/>
      <c r="J74" s="697"/>
      <c r="K74" s="697"/>
      <c r="L74" s="698"/>
      <c r="M74" s="705"/>
      <c r="N74" s="705"/>
      <c r="O74" s="705"/>
      <c r="P74" s="705"/>
      <c r="Q74" s="705"/>
      <c r="R74" s="706"/>
      <c r="S74" s="707"/>
      <c r="T74" s="707"/>
      <c r="U74" s="707"/>
      <c r="V74" s="708"/>
      <c r="W74" s="159"/>
      <c r="X74" s="19"/>
      <c r="Y74" s="19"/>
      <c r="Z74" s="21"/>
      <c r="AA74" s="26"/>
      <c r="AB74" s="453" t="str">
        <f t="shared" si="1"/>
        <v/>
      </c>
      <c r="AC74" s="121" t="str">
        <f>IF(Y74="","",IFERROR(INDEX(【参考】数式用2!$G$3:$I$451,MATCH(W74,【参考】数式用2!$F$3:$F$451,0),MATCH(VLOOKUP(Y74,【参考】数式用2!$J$2:$K$26,2,FALSE),【参考】数式用2!$G$2:$I$2,0)),10))</f>
        <v/>
      </c>
      <c r="AD74" s="454"/>
    </row>
    <row r="75" spans="1:30" ht="37.5" customHeight="1">
      <c r="A75" s="203"/>
      <c r="B75" s="438">
        <f t="shared" si="0"/>
        <v>22</v>
      </c>
      <c r="C75" s="696"/>
      <c r="D75" s="697"/>
      <c r="E75" s="697"/>
      <c r="F75" s="697"/>
      <c r="G75" s="697"/>
      <c r="H75" s="697"/>
      <c r="I75" s="697"/>
      <c r="J75" s="697"/>
      <c r="K75" s="697"/>
      <c r="L75" s="698"/>
      <c r="M75" s="705"/>
      <c r="N75" s="705"/>
      <c r="O75" s="705"/>
      <c r="P75" s="705"/>
      <c r="Q75" s="705"/>
      <c r="R75" s="706"/>
      <c r="S75" s="707"/>
      <c r="T75" s="707"/>
      <c r="U75" s="707"/>
      <c r="V75" s="708"/>
      <c r="W75" s="159"/>
      <c r="X75" s="19"/>
      <c r="Y75" s="19"/>
      <c r="Z75" s="21"/>
      <c r="AA75" s="26"/>
      <c r="AB75" s="453" t="str">
        <f t="shared" si="1"/>
        <v/>
      </c>
      <c r="AC75" s="121" t="str">
        <f>IF(Y75="","",IFERROR(INDEX(【参考】数式用2!$G$3:$I$451,MATCH(W75,【参考】数式用2!$F$3:$F$451,0),MATCH(VLOOKUP(Y75,【参考】数式用2!$J$2:$K$26,2,FALSE),【参考】数式用2!$G$2:$I$2,0)),10))</f>
        <v/>
      </c>
      <c r="AD75" s="454"/>
    </row>
    <row r="76" spans="1:30" ht="37.5" customHeight="1">
      <c r="A76" s="203"/>
      <c r="B76" s="438">
        <f t="shared" si="0"/>
        <v>23</v>
      </c>
      <c r="C76" s="696"/>
      <c r="D76" s="697"/>
      <c r="E76" s="697"/>
      <c r="F76" s="697"/>
      <c r="G76" s="697"/>
      <c r="H76" s="697"/>
      <c r="I76" s="697"/>
      <c r="J76" s="697"/>
      <c r="K76" s="697"/>
      <c r="L76" s="698"/>
      <c r="M76" s="705"/>
      <c r="N76" s="705"/>
      <c r="O76" s="705"/>
      <c r="P76" s="705"/>
      <c r="Q76" s="705"/>
      <c r="R76" s="706"/>
      <c r="S76" s="707"/>
      <c r="T76" s="707"/>
      <c r="U76" s="707"/>
      <c r="V76" s="708"/>
      <c r="W76" s="159"/>
      <c r="X76" s="19"/>
      <c r="Y76" s="19"/>
      <c r="Z76" s="21"/>
      <c r="AA76" s="26"/>
      <c r="AB76" s="453" t="str">
        <f t="shared" si="1"/>
        <v/>
      </c>
      <c r="AC76" s="121" t="str">
        <f>IF(Y76="","",IFERROR(INDEX(【参考】数式用2!$G$3:$I$451,MATCH(W76,【参考】数式用2!$F$3:$F$451,0),MATCH(VLOOKUP(Y76,【参考】数式用2!$J$2:$K$26,2,FALSE),【参考】数式用2!$G$2:$I$2,0)),10))</f>
        <v/>
      </c>
      <c r="AD76" s="454"/>
    </row>
    <row r="77" spans="1:30" ht="37.5" customHeight="1">
      <c r="A77" s="203"/>
      <c r="B77" s="438">
        <f t="shared" si="0"/>
        <v>24</v>
      </c>
      <c r="C77" s="696"/>
      <c r="D77" s="697"/>
      <c r="E77" s="697"/>
      <c r="F77" s="697"/>
      <c r="G77" s="697"/>
      <c r="H77" s="697"/>
      <c r="I77" s="697"/>
      <c r="J77" s="697"/>
      <c r="K77" s="697"/>
      <c r="L77" s="698"/>
      <c r="M77" s="705"/>
      <c r="N77" s="705"/>
      <c r="O77" s="705"/>
      <c r="P77" s="705"/>
      <c r="Q77" s="705"/>
      <c r="R77" s="706"/>
      <c r="S77" s="707"/>
      <c r="T77" s="707"/>
      <c r="U77" s="707"/>
      <c r="V77" s="708"/>
      <c r="W77" s="159"/>
      <c r="X77" s="19"/>
      <c r="Y77" s="19"/>
      <c r="Z77" s="21"/>
      <c r="AA77" s="26"/>
      <c r="AB77" s="453" t="str">
        <f t="shared" si="1"/>
        <v/>
      </c>
      <c r="AC77" s="121" t="str">
        <f>IF(Y77="","",IFERROR(INDEX(【参考】数式用2!$G$3:$I$451,MATCH(W77,【参考】数式用2!$F$3:$F$451,0),MATCH(VLOOKUP(Y77,【参考】数式用2!$J$2:$K$26,2,FALSE),【参考】数式用2!$G$2:$I$2,0)),10))</f>
        <v/>
      </c>
      <c r="AD77" s="454"/>
    </row>
    <row r="78" spans="1:30" ht="37.5" customHeight="1">
      <c r="A78" s="203"/>
      <c r="B78" s="438">
        <f t="shared" si="0"/>
        <v>25</v>
      </c>
      <c r="C78" s="696"/>
      <c r="D78" s="697"/>
      <c r="E78" s="697"/>
      <c r="F78" s="697"/>
      <c r="G78" s="697"/>
      <c r="H78" s="697"/>
      <c r="I78" s="697"/>
      <c r="J78" s="697"/>
      <c r="K78" s="697"/>
      <c r="L78" s="698"/>
      <c r="M78" s="705"/>
      <c r="N78" s="705"/>
      <c r="O78" s="705"/>
      <c r="P78" s="705"/>
      <c r="Q78" s="705"/>
      <c r="R78" s="706"/>
      <c r="S78" s="707"/>
      <c r="T78" s="707"/>
      <c r="U78" s="707"/>
      <c r="V78" s="708"/>
      <c r="W78" s="159"/>
      <c r="X78" s="19"/>
      <c r="Y78" s="19"/>
      <c r="Z78" s="21"/>
      <c r="AA78" s="26"/>
      <c r="AB78" s="453" t="str">
        <f t="shared" si="1"/>
        <v/>
      </c>
      <c r="AC78" s="121" t="str">
        <f>IF(Y78="","",IFERROR(INDEX(【参考】数式用2!$G$3:$I$451,MATCH(W78,【参考】数式用2!$F$3:$F$451,0),MATCH(VLOOKUP(Y78,【参考】数式用2!$J$2:$K$26,2,FALSE),【参考】数式用2!$G$2:$I$2,0)),10))</f>
        <v/>
      </c>
      <c r="AD78" s="454"/>
    </row>
    <row r="79" spans="1:30" ht="37.5" customHeight="1">
      <c r="A79" s="203"/>
      <c r="B79" s="438">
        <f t="shared" si="0"/>
        <v>26</v>
      </c>
      <c r="C79" s="696"/>
      <c r="D79" s="697"/>
      <c r="E79" s="697"/>
      <c r="F79" s="697"/>
      <c r="G79" s="697"/>
      <c r="H79" s="697"/>
      <c r="I79" s="697"/>
      <c r="J79" s="697"/>
      <c r="K79" s="697"/>
      <c r="L79" s="698"/>
      <c r="M79" s="705"/>
      <c r="N79" s="705"/>
      <c r="O79" s="705"/>
      <c r="P79" s="705"/>
      <c r="Q79" s="705"/>
      <c r="R79" s="706"/>
      <c r="S79" s="707"/>
      <c r="T79" s="707"/>
      <c r="U79" s="707"/>
      <c r="V79" s="708"/>
      <c r="W79" s="159"/>
      <c r="X79" s="19"/>
      <c r="Y79" s="19"/>
      <c r="Z79" s="21"/>
      <c r="AA79" s="26"/>
      <c r="AB79" s="453" t="str">
        <f t="shared" si="1"/>
        <v/>
      </c>
      <c r="AC79" s="121" t="str">
        <f>IF(Y79="","",IFERROR(INDEX(【参考】数式用2!$G$3:$I$451,MATCH(W79,【参考】数式用2!$F$3:$F$451,0),MATCH(VLOOKUP(Y79,【参考】数式用2!$J$2:$K$26,2,FALSE),【参考】数式用2!$G$2:$I$2,0)),10))</f>
        <v/>
      </c>
      <c r="AD79" s="454"/>
    </row>
    <row r="80" spans="1:30" ht="37.5" customHeight="1">
      <c r="A80" s="203"/>
      <c r="B80" s="438">
        <f t="shared" si="0"/>
        <v>27</v>
      </c>
      <c r="C80" s="696"/>
      <c r="D80" s="697"/>
      <c r="E80" s="697"/>
      <c r="F80" s="697"/>
      <c r="G80" s="697"/>
      <c r="H80" s="697"/>
      <c r="I80" s="697"/>
      <c r="J80" s="697"/>
      <c r="K80" s="697"/>
      <c r="L80" s="698"/>
      <c r="M80" s="705"/>
      <c r="N80" s="705"/>
      <c r="O80" s="705"/>
      <c r="P80" s="705"/>
      <c r="Q80" s="705"/>
      <c r="R80" s="706"/>
      <c r="S80" s="707"/>
      <c r="T80" s="707"/>
      <c r="U80" s="707"/>
      <c r="V80" s="708"/>
      <c r="W80" s="159"/>
      <c r="X80" s="19"/>
      <c r="Y80" s="19"/>
      <c r="Z80" s="21"/>
      <c r="AA80" s="26"/>
      <c r="AB80" s="453" t="str">
        <f t="shared" si="1"/>
        <v/>
      </c>
      <c r="AC80" s="121" t="str">
        <f>IF(Y80="","",IFERROR(INDEX(【参考】数式用2!$G$3:$I$451,MATCH(W80,【参考】数式用2!$F$3:$F$451,0),MATCH(VLOOKUP(Y80,【参考】数式用2!$J$2:$K$26,2,FALSE),【参考】数式用2!$G$2:$I$2,0)),10))</f>
        <v/>
      </c>
      <c r="AD80" s="454"/>
    </row>
    <row r="81" spans="1:30" ht="37.5" customHeight="1">
      <c r="A81" s="203"/>
      <c r="B81" s="438">
        <f t="shared" si="0"/>
        <v>28</v>
      </c>
      <c r="C81" s="696"/>
      <c r="D81" s="697"/>
      <c r="E81" s="697"/>
      <c r="F81" s="697"/>
      <c r="G81" s="697"/>
      <c r="H81" s="697"/>
      <c r="I81" s="697"/>
      <c r="J81" s="697"/>
      <c r="K81" s="697"/>
      <c r="L81" s="698"/>
      <c r="M81" s="705"/>
      <c r="N81" s="705"/>
      <c r="O81" s="705"/>
      <c r="P81" s="705"/>
      <c r="Q81" s="705"/>
      <c r="R81" s="706"/>
      <c r="S81" s="707"/>
      <c r="T81" s="707"/>
      <c r="U81" s="707"/>
      <c r="V81" s="708"/>
      <c r="W81" s="159"/>
      <c r="X81" s="19"/>
      <c r="Y81" s="19"/>
      <c r="Z81" s="21"/>
      <c r="AA81" s="26"/>
      <c r="AB81" s="453" t="str">
        <f t="shared" si="1"/>
        <v/>
      </c>
      <c r="AC81" s="121" t="str">
        <f>IF(Y81="","",IFERROR(INDEX(【参考】数式用2!$G$3:$I$451,MATCH(W81,【参考】数式用2!$F$3:$F$451,0),MATCH(VLOOKUP(Y81,【参考】数式用2!$J$2:$K$26,2,FALSE),【参考】数式用2!$G$2:$I$2,0)),10))</f>
        <v/>
      </c>
      <c r="AD81" s="454"/>
    </row>
    <row r="82" spans="1:30" ht="37.5" customHeight="1">
      <c r="A82" s="203"/>
      <c r="B82" s="438">
        <f t="shared" si="0"/>
        <v>29</v>
      </c>
      <c r="C82" s="696"/>
      <c r="D82" s="697"/>
      <c r="E82" s="697"/>
      <c r="F82" s="697"/>
      <c r="G82" s="697"/>
      <c r="H82" s="697"/>
      <c r="I82" s="697"/>
      <c r="J82" s="697"/>
      <c r="K82" s="697"/>
      <c r="L82" s="698"/>
      <c r="M82" s="705"/>
      <c r="N82" s="705"/>
      <c r="O82" s="705"/>
      <c r="P82" s="705"/>
      <c r="Q82" s="705"/>
      <c r="R82" s="706"/>
      <c r="S82" s="707"/>
      <c r="T82" s="707"/>
      <c r="U82" s="707"/>
      <c r="V82" s="708"/>
      <c r="W82" s="159"/>
      <c r="X82" s="19"/>
      <c r="Y82" s="19"/>
      <c r="Z82" s="21"/>
      <c r="AA82" s="26"/>
      <c r="AB82" s="453" t="str">
        <f t="shared" si="1"/>
        <v/>
      </c>
      <c r="AC82" s="121" t="str">
        <f>IF(Y82="","",IFERROR(INDEX(【参考】数式用2!$G$3:$I$451,MATCH(W82,【参考】数式用2!$F$3:$F$451,0),MATCH(VLOOKUP(Y82,【参考】数式用2!$J$2:$K$26,2,FALSE),【参考】数式用2!$G$2:$I$2,0)),10))</f>
        <v/>
      </c>
      <c r="AD82" s="454"/>
    </row>
    <row r="83" spans="1:30" ht="37.5" customHeight="1">
      <c r="A83" s="203"/>
      <c r="B83" s="438">
        <f t="shared" si="0"/>
        <v>30</v>
      </c>
      <c r="C83" s="696"/>
      <c r="D83" s="697"/>
      <c r="E83" s="697"/>
      <c r="F83" s="697"/>
      <c r="G83" s="697"/>
      <c r="H83" s="697"/>
      <c r="I83" s="697"/>
      <c r="J83" s="697"/>
      <c r="K83" s="697"/>
      <c r="L83" s="698"/>
      <c r="M83" s="705"/>
      <c r="N83" s="705"/>
      <c r="O83" s="705"/>
      <c r="P83" s="705"/>
      <c r="Q83" s="705"/>
      <c r="R83" s="706"/>
      <c r="S83" s="707"/>
      <c r="T83" s="707"/>
      <c r="U83" s="707"/>
      <c r="V83" s="708"/>
      <c r="W83" s="159"/>
      <c r="X83" s="19"/>
      <c r="Y83" s="19"/>
      <c r="Z83" s="21"/>
      <c r="AA83" s="26"/>
      <c r="AB83" s="453" t="str">
        <f t="shared" si="1"/>
        <v/>
      </c>
      <c r="AC83" s="121" t="str">
        <f>IF(Y83="","",IFERROR(INDEX(【参考】数式用2!$G$3:$I$451,MATCH(W83,【参考】数式用2!$F$3:$F$451,0),MATCH(VLOOKUP(Y83,【参考】数式用2!$J$2:$K$26,2,FALSE),【参考】数式用2!$G$2:$I$2,0)),10))</f>
        <v/>
      </c>
      <c r="AD83" s="454"/>
    </row>
    <row r="84" spans="1:30" ht="37.5" customHeight="1">
      <c r="A84" s="203"/>
      <c r="B84" s="438">
        <f t="shared" si="0"/>
        <v>31</v>
      </c>
      <c r="C84" s="696"/>
      <c r="D84" s="697"/>
      <c r="E84" s="697"/>
      <c r="F84" s="697"/>
      <c r="G84" s="697"/>
      <c r="H84" s="697"/>
      <c r="I84" s="697"/>
      <c r="J84" s="697"/>
      <c r="K84" s="697"/>
      <c r="L84" s="698"/>
      <c r="M84" s="705"/>
      <c r="N84" s="705"/>
      <c r="O84" s="705"/>
      <c r="P84" s="705"/>
      <c r="Q84" s="705"/>
      <c r="R84" s="706"/>
      <c r="S84" s="707"/>
      <c r="T84" s="707"/>
      <c r="U84" s="707"/>
      <c r="V84" s="708"/>
      <c r="W84" s="159"/>
      <c r="X84" s="19"/>
      <c r="Y84" s="19"/>
      <c r="Z84" s="21"/>
      <c r="AA84" s="26"/>
      <c r="AB84" s="453" t="str">
        <f t="shared" si="1"/>
        <v/>
      </c>
      <c r="AC84" s="121" t="str">
        <f>IF(Y84="","",IFERROR(INDEX(【参考】数式用2!$G$3:$I$451,MATCH(W84,【参考】数式用2!$F$3:$F$451,0),MATCH(VLOOKUP(Y84,【参考】数式用2!$J$2:$K$26,2,FALSE),【参考】数式用2!$G$2:$I$2,0)),10))</f>
        <v/>
      </c>
      <c r="AD84" s="454"/>
    </row>
    <row r="85" spans="1:30" ht="37.5" customHeight="1">
      <c r="A85" s="203"/>
      <c r="B85" s="438">
        <f t="shared" si="0"/>
        <v>32</v>
      </c>
      <c r="C85" s="696"/>
      <c r="D85" s="697"/>
      <c r="E85" s="697"/>
      <c r="F85" s="697"/>
      <c r="G85" s="697"/>
      <c r="H85" s="697"/>
      <c r="I85" s="697"/>
      <c r="J85" s="697"/>
      <c r="K85" s="697"/>
      <c r="L85" s="698"/>
      <c r="M85" s="705"/>
      <c r="N85" s="705"/>
      <c r="O85" s="705"/>
      <c r="P85" s="705"/>
      <c r="Q85" s="705"/>
      <c r="R85" s="706"/>
      <c r="S85" s="707"/>
      <c r="T85" s="707"/>
      <c r="U85" s="707"/>
      <c r="V85" s="708"/>
      <c r="W85" s="159"/>
      <c r="X85" s="19"/>
      <c r="Y85" s="19"/>
      <c r="Z85" s="21"/>
      <c r="AA85" s="26"/>
      <c r="AB85" s="453" t="str">
        <f t="shared" si="1"/>
        <v/>
      </c>
      <c r="AC85" s="121" t="str">
        <f>IF(Y85="","",IFERROR(INDEX(【参考】数式用2!$G$3:$I$451,MATCH(W85,【参考】数式用2!$F$3:$F$451,0),MATCH(VLOOKUP(Y85,【参考】数式用2!$J$2:$K$26,2,FALSE),【参考】数式用2!$G$2:$I$2,0)),10))</f>
        <v/>
      </c>
      <c r="AD85" s="454"/>
    </row>
    <row r="86" spans="1:30" ht="37.5" customHeight="1">
      <c r="A86" s="203"/>
      <c r="B86" s="438">
        <f t="shared" si="0"/>
        <v>33</v>
      </c>
      <c r="C86" s="696"/>
      <c r="D86" s="697"/>
      <c r="E86" s="697"/>
      <c r="F86" s="697"/>
      <c r="G86" s="697"/>
      <c r="H86" s="697"/>
      <c r="I86" s="697"/>
      <c r="J86" s="697"/>
      <c r="K86" s="697"/>
      <c r="L86" s="698"/>
      <c r="M86" s="705"/>
      <c r="N86" s="705"/>
      <c r="O86" s="705"/>
      <c r="P86" s="705"/>
      <c r="Q86" s="705"/>
      <c r="R86" s="706"/>
      <c r="S86" s="707"/>
      <c r="T86" s="707"/>
      <c r="U86" s="707"/>
      <c r="V86" s="708"/>
      <c r="W86" s="159"/>
      <c r="X86" s="19"/>
      <c r="Y86" s="19"/>
      <c r="Z86" s="21"/>
      <c r="AA86" s="26"/>
      <c r="AB86" s="453" t="str">
        <f t="shared" si="1"/>
        <v/>
      </c>
      <c r="AC86" s="121" t="str">
        <f>IF(Y86="","",IFERROR(INDEX(【参考】数式用2!$G$3:$I$451,MATCH(W86,【参考】数式用2!$F$3:$F$451,0),MATCH(VLOOKUP(Y86,【参考】数式用2!$J$2:$K$26,2,FALSE),【参考】数式用2!$G$2:$I$2,0)),10))</f>
        <v/>
      </c>
      <c r="AD86" s="454"/>
    </row>
    <row r="87" spans="1:30" ht="37.5" customHeight="1">
      <c r="A87" s="203"/>
      <c r="B87" s="438">
        <f t="shared" si="0"/>
        <v>34</v>
      </c>
      <c r="C87" s="696"/>
      <c r="D87" s="697"/>
      <c r="E87" s="697"/>
      <c r="F87" s="697"/>
      <c r="G87" s="697"/>
      <c r="H87" s="697"/>
      <c r="I87" s="697"/>
      <c r="J87" s="697"/>
      <c r="K87" s="697"/>
      <c r="L87" s="698"/>
      <c r="M87" s="705"/>
      <c r="N87" s="705"/>
      <c r="O87" s="705"/>
      <c r="P87" s="705"/>
      <c r="Q87" s="705"/>
      <c r="R87" s="706"/>
      <c r="S87" s="707"/>
      <c r="T87" s="707"/>
      <c r="U87" s="707"/>
      <c r="V87" s="708"/>
      <c r="W87" s="159"/>
      <c r="X87" s="19"/>
      <c r="Y87" s="19"/>
      <c r="Z87" s="21"/>
      <c r="AA87" s="26"/>
      <c r="AB87" s="453" t="str">
        <f t="shared" si="1"/>
        <v/>
      </c>
      <c r="AC87" s="121" t="str">
        <f>IF(Y87="","",IFERROR(INDEX(【参考】数式用2!$G$3:$I$451,MATCH(W87,【参考】数式用2!$F$3:$F$451,0),MATCH(VLOOKUP(Y87,【参考】数式用2!$J$2:$K$26,2,FALSE),【参考】数式用2!$G$2:$I$2,0)),10))</f>
        <v/>
      </c>
      <c r="AD87" s="454"/>
    </row>
    <row r="88" spans="1:30" ht="37.5" customHeight="1">
      <c r="A88" s="203"/>
      <c r="B88" s="438">
        <f t="shared" si="0"/>
        <v>35</v>
      </c>
      <c r="C88" s="696"/>
      <c r="D88" s="697"/>
      <c r="E88" s="697"/>
      <c r="F88" s="697"/>
      <c r="G88" s="697"/>
      <c r="H88" s="697"/>
      <c r="I88" s="697"/>
      <c r="J88" s="697"/>
      <c r="K88" s="697"/>
      <c r="L88" s="698"/>
      <c r="M88" s="705"/>
      <c r="N88" s="705"/>
      <c r="O88" s="705"/>
      <c r="P88" s="705"/>
      <c r="Q88" s="705"/>
      <c r="R88" s="706"/>
      <c r="S88" s="707"/>
      <c r="T88" s="707"/>
      <c r="U88" s="707"/>
      <c r="V88" s="708"/>
      <c r="W88" s="159"/>
      <c r="X88" s="19"/>
      <c r="Y88" s="19"/>
      <c r="Z88" s="21"/>
      <c r="AA88" s="26"/>
      <c r="AB88" s="453" t="str">
        <f t="shared" si="1"/>
        <v/>
      </c>
      <c r="AC88" s="121" t="str">
        <f>IF(Y88="","",IFERROR(INDEX(【参考】数式用2!$G$3:$I$451,MATCH(W88,【参考】数式用2!$F$3:$F$451,0),MATCH(VLOOKUP(Y88,【参考】数式用2!$J$2:$K$26,2,FALSE),【参考】数式用2!$G$2:$I$2,0)),10))</f>
        <v/>
      </c>
      <c r="AD88" s="454"/>
    </row>
    <row r="89" spans="1:30" ht="37.5" customHeight="1">
      <c r="A89" s="203"/>
      <c r="B89" s="438">
        <f t="shared" si="0"/>
        <v>36</v>
      </c>
      <c r="C89" s="696"/>
      <c r="D89" s="697"/>
      <c r="E89" s="697"/>
      <c r="F89" s="697"/>
      <c r="G89" s="697"/>
      <c r="H89" s="697"/>
      <c r="I89" s="697"/>
      <c r="J89" s="697"/>
      <c r="K89" s="697"/>
      <c r="L89" s="698"/>
      <c r="M89" s="705"/>
      <c r="N89" s="705"/>
      <c r="O89" s="705"/>
      <c r="P89" s="705"/>
      <c r="Q89" s="705"/>
      <c r="R89" s="706"/>
      <c r="S89" s="707"/>
      <c r="T89" s="707"/>
      <c r="U89" s="707"/>
      <c r="V89" s="708"/>
      <c r="W89" s="159"/>
      <c r="X89" s="19"/>
      <c r="Y89" s="19"/>
      <c r="Z89" s="21"/>
      <c r="AA89" s="26"/>
      <c r="AB89" s="453" t="str">
        <f t="shared" si="1"/>
        <v/>
      </c>
      <c r="AC89" s="121" t="str">
        <f>IF(Y89="","",IFERROR(INDEX(【参考】数式用2!$G$3:$I$451,MATCH(W89,【参考】数式用2!$F$3:$F$451,0),MATCH(VLOOKUP(Y89,【参考】数式用2!$J$2:$K$26,2,FALSE),【参考】数式用2!$G$2:$I$2,0)),10))</f>
        <v/>
      </c>
      <c r="AD89" s="454"/>
    </row>
    <row r="90" spans="1:30" ht="37.5" customHeight="1">
      <c r="A90" s="203"/>
      <c r="B90" s="438">
        <f t="shared" si="0"/>
        <v>37</v>
      </c>
      <c r="C90" s="696"/>
      <c r="D90" s="697"/>
      <c r="E90" s="697"/>
      <c r="F90" s="697"/>
      <c r="G90" s="697"/>
      <c r="H90" s="697"/>
      <c r="I90" s="697"/>
      <c r="J90" s="697"/>
      <c r="K90" s="697"/>
      <c r="L90" s="698"/>
      <c r="M90" s="705"/>
      <c r="N90" s="705"/>
      <c r="O90" s="705"/>
      <c r="P90" s="705"/>
      <c r="Q90" s="705"/>
      <c r="R90" s="706"/>
      <c r="S90" s="707"/>
      <c r="T90" s="707"/>
      <c r="U90" s="707"/>
      <c r="V90" s="708"/>
      <c r="W90" s="159"/>
      <c r="X90" s="19"/>
      <c r="Y90" s="19"/>
      <c r="Z90" s="21"/>
      <c r="AA90" s="26"/>
      <c r="AB90" s="453" t="str">
        <f t="shared" si="1"/>
        <v/>
      </c>
      <c r="AC90" s="121" t="str">
        <f>IF(Y90="","",IFERROR(INDEX(【参考】数式用2!$G$3:$I$451,MATCH(W90,【参考】数式用2!$F$3:$F$451,0),MATCH(VLOOKUP(Y90,【参考】数式用2!$J$2:$K$26,2,FALSE),【参考】数式用2!$G$2:$I$2,0)),10))</f>
        <v/>
      </c>
      <c r="AD90" s="454"/>
    </row>
    <row r="91" spans="1:30" ht="37.5" customHeight="1">
      <c r="A91" s="203"/>
      <c r="B91" s="438">
        <f t="shared" si="0"/>
        <v>38</v>
      </c>
      <c r="C91" s="696"/>
      <c r="D91" s="697"/>
      <c r="E91" s="697"/>
      <c r="F91" s="697"/>
      <c r="G91" s="697"/>
      <c r="H91" s="697"/>
      <c r="I91" s="697"/>
      <c r="J91" s="697"/>
      <c r="K91" s="697"/>
      <c r="L91" s="698"/>
      <c r="M91" s="705"/>
      <c r="N91" s="705"/>
      <c r="O91" s="705"/>
      <c r="P91" s="705"/>
      <c r="Q91" s="705"/>
      <c r="R91" s="706"/>
      <c r="S91" s="707"/>
      <c r="T91" s="707"/>
      <c r="U91" s="707"/>
      <c r="V91" s="708"/>
      <c r="W91" s="159"/>
      <c r="X91" s="19"/>
      <c r="Y91" s="19"/>
      <c r="Z91" s="21"/>
      <c r="AA91" s="26"/>
      <c r="AB91" s="453" t="str">
        <f t="shared" si="1"/>
        <v/>
      </c>
      <c r="AC91" s="121" t="str">
        <f>IF(Y91="","",IFERROR(INDEX(【参考】数式用2!$G$3:$I$451,MATCH(W91,【参考】数式用2!$F$3:$F$451,0),MATCH(VLOOKUP(Y91,【参考】数式用2!$J$2:$K$26,2,FALSE),【参考】数式用2!$G$2:$I$2,0)),10))</f>
        <v/>
      </c>
      <c r="AD91" s="454"/>
    </row>
    <row r="92" spans="1:30" ht="37.5" customHeight="1">
      <c r="A92" s="203"/>
      <c r="B92" s="438">
        <f t="shared" si="0"/>
        <v>39</v>
      </c>
      <c r="C92" s="696"/>
      <c r="D92" s="697"/>
      <c r="E92" s="697"/>
      <c r="F92" s="697"/>
      <c r="G92" s="697"/>
      <c r="H92" s="697"/>
      <c r="I92" s="697"/>
      <c r="J92" s="697"/>
      <c r="K92" s="697"/>
      <c r="L92" s="698"/>
      <c r="M92" s="705"/>
      <c r="N92" s="705"/>
      <c r="O92" s="705"/>
      <c r="P92" s="705"/>
      <c r="Q92" s="705"/>
      <c r="R92" s="706"/>
      <c r="S92" s="707"/>
      <c r="T92" s="707"/>
      <c r="U92" s="707"/>
      <c r="V92" s="708"/>
      <c r="W92" s="159"/>
      <c r="X92" s="19"/>
      <c r="Y92" s="19"/>
      <c r="Z92" s="21"/>
      <c r="AA92" s="26"/>
      <c r="AB92" s="453" t="str">
        <f t="shared" si="1"/>
        <v/>
      </c>
      <c r="AC92" s="121" t="str">
        <f>IF(Y92="","",IFERROR(INDEX(【参考】数式用2!$G$3:$I$451,MATCH(W92,【参考】数式用2!$F$3:$F$451,0),MATCH(VLOOKUP(Y92,【参考】数式用2!$J$2:$K$26,2,FALSE),【参考】数式用2!$G$2:$I$2,0)),10))</f>
        <v/>
      </c>
      <c r="AD92" s="454"/>
    </row>
    <row r="93" spans="1:30" ht="37.5" customHeight="1">
      <c r="A93" s="203"/>
      <c r="B93" s="438">
        <f t="shared" ref="B93:B119" si="2">B92+1</f>
        <v>40</v>
      </c>
      <c r="C93" s="696"/>
      <c r="D93" s="697"/>
      <c r="E93" s="697"/>
      <c r="F93" s="697"/>
      <c r="G93" s="697"/>
      <c r="H93" s="697"/>
      <c r="I93" s="697"/>
      <c r="J93" s="697"/>
      <c r="K93" s="697"/>
      <c r="L93" s="698"/>
      <c r="M93" s="705"/>
      <c r="N93" s="705"/>
      <c r="O93" s="705"/>
      <c r="P93" s="705"/>
      <c r="Q93" s="705"/>
      <c r="R93" s="706"/>
      <c r="S93" s="707"/>
      <c r="T93" s="707"/>
      <c r="U93" s="707"/>
      <c r="V93" s="708"/>
      <c r="W93" s="159"/>
      <c r="X93" s="19"/>
      <c r="Y93" s="19"/>
      <c r="Z93" s="21"/>
      <c r="AA93" s="26"/>
      <c r="AB93" s="453" t="str">
        <f t="shared" si="1"/>
        <v/>
      </c>
      <c r="AC93" s="121" t="str">
        <f>IF(Y93="","",IFERROR(INDEX(【参考】数式用2!$G$3:$I$451,MATCH(W93,【参考】数式用2!$F$3:$F$451,0),MATCH(VLOOKUP(Y93,【参考】数式用2!$J$2:$K$26,2,FALSE),【参考】数式用2!$G$2:$I$2,0)),10))</f>
        <v/>
      </c>
      <c r="AD93" s="454"/>
    </row>
    <row r="94" spans="1:30" ht="37.5" customHeight="1">
      <c r="A94" s="203"/>
      <c r="B94" s="438">
        <f t="shared" si="2"/>
        <v>41</v>
      </c>
      <c r="C94" s="696"/>
      <c r="D94" s="697"/>
      <c r="E94" s="697"/>
      <c r="F94" s="697"/>
      <c r="G94" s="697"/>
      <c r="H94" s="697"/>
      <c r="I94" s="697"/>
      <c r="J94" s="697"/>
      <c r="K94" s="697"/>
      <c r="L94" s="698"/>
      <c r="M94" s="705"/>
      <c r="N94" s="705"/>
      <c r="O94" s="705"/>
      <c r="P94" s="705"/>
      <c r="Q94" s="705"/>
      <c r="R94" s="706"/>
      <c r="S94" s="707"/>
      <c r="T94" s="707"/>
      <c r="U94" s="707"/>
      <c r="V94" s="708"/>
      <c r="W94" s="159"/>
      <c r="X94" s="19"/>
      <c r="Y94" s="19"/>
      <c r="Z94" s="21"/>
      <c r="AA94" s="26"/>
      <c r="AB94" s="453" t="str">
        <f t="shared" si="1"/>
        <v/>
      </c>
      <c r="AC94" s="121" t="str">
        <f>IF(Y94="","",IFERROR(INDEX(【参考】数式用2!$G$3:$I$451,MATCH(W94,【参考】数式用2!$F$3:$F$451,0),MATCH(VLOOKUP(Y94,【参考】数式用2!$J$2:$K$26,2,FALSE),【参考】数式用2!$G$2:$I$2,0)),10))</f>
        <v/>
      </c>
      <c r="AD94" s="454"/>
    </row>
    <row r="95" spans="1:30" ht="37.5" customHeight="1">
      <c r="A95" s="203"/>
      <c r="B95" s="438">
        <f t="shared" si="2"/>
        <v>42</v>
      </c>
      <c r="C95" s="696"/>
      <c r="D95" s="697"/>
      <c r="E95" s="697"/>
      <c r="F95" s="697"/>
      <c r="G95" s="697"/>
      <c r="H95" s="697"/>
      <c r="I95" s="697"/>
      <c r="J95" s="697"/>
      <c r="K95" s="697"/>
      <c r="L95" s="698"/>
      <c r="M95" s="705"/>
      <c r="N95" s="705"/>
      <c r="O95" s="705"/>
      <c r="P95" s="705"/>
      <c r="Q95" s="705"/>
      <c r="R95" s="706"/>
      <c r="S95" s="707"/>
      <c r="T95" s="707"/>
      <c r="U95" s="707"/>
      <c r="V95" s="708"/>
      <c r="W95" s="159"/>
      <c r="X95" s="19"/>
      <c r="Y95" s="19"/>
      <c r="Z95" s="21"/>
      <c r="AA95" s="26"/>
      <c r="AB95" s="453" t="str">
        <f t="shared" si="1"/>
        <v/>
      </c>
      <c r="AC95" s="121" t="str">
        <f>IF(Y95="","",IFERROR(INDEX(【参考】数式用2!$G$3:$I$451,MATCH(W95,【参考】数式用2!$F$3:$F$451,0),MATCH(VLOOKUP(Y95,【参考】数式用2!$J$2:$K$26,2,FALSE),【参考】数式用2!$G$2:$I$2,0)),10))</f>
        <v/>
      </c>
      <c r="AD95" s="454"/>
    </row>
    <row r="96" spans="1:30" ht="37.5" customHeight="1">
      <c r="A96" s="203"/>
      <c r="B96" s="438">
        <f t="shared" si="2"/>
        <v>43</v>
      </c>
      <c r="C96" s="696"/>
      <c r="D96" s="697"/>
      <c r="E96" s="697"/>
      <c r="F96" s="697"/>
      <c r="G96" s="697"/>
      <c r="H96" s="697"/>
      <c r="I96" s="697"/>
      <c r="J96" s="697"/>
      <c r="K96" s="697"/>
      <c r="L96" s="698"/>
      <c r="M96" s="705"/>
      <c r="N96" s="705"/>
      <c r="O96" s="705"/>
      <c r="P96" s="705"/>
      <c r="Q96" s="705"/>
      <c r="R96" s="706"/>
      <c r="S96" s="707"/>
      <c r="T96" s="707"/>
      <c r="U96" s="707"/>
      <c r="V96" s="708"/>
      <c r="W96" s="159"/>
      <c r="X96" s="19"/>
      <c r="Y96" s="19"/>
      <c r="Z96" s="21"/>
      <c r="AA96" s="26"/>
      <c r="AB96" s="453" t="str">
        <f t="shared" si="1"/>
        <v/>
      </c>
      <c r="AC96" s="121" t="str">
        <f>IF(Y96="","",IFERROR(INDEX(【参考】数式用2!$G$3:$I$451,MATCH(W96,【参考】数式用2!$F$3:$F$451,0),MATCH(VLOOKUP(Y96,【参考】数式用2!$J$2:$K$26,2,FALSE),【参考】数式用2!$G$2:$I$2,0)),10))</f>
        <v/>
      </c>
      <c r="AD96" s="454"/>
    </row>
    <row r="97" spans="1:30" ht="37.5" customHeight="1">
      <c r="A97" s="203"/>
      <c r="B97" s="438">
        <f t="shared" si="2"/>
        <v>44</v>
      </c>
      <c r="C97" s="696"/>
      <c r="D97" s="697"/>
      <c r="E97" s="697"/>
      <c r="F97" s="697"/>
      <c r="G97" s="697"/>
      <c r="H97" s="697"/>
      <c r="I97" s="697"/>
      <c r="J97" s="697"/>
      <c r="K97" s="697"/>
      <c r="L97" s="698"/>
      <c r="M97" s="705"/>
      <c r="N97" s="705"/>
      <c r="O97" s="705"/>
      <c r="P97" s="705"/>
      <c r="Q97" s="705"/>
      <c r="R97" s="706"/>
      <c r="S97" s="707"/>
      <c r="T97" s="707"/>
      <c r="U97" s="707"/>
      <c r="V97" s="708"/>
      <c r="W97" s="159"/>
      <c r="X97" s="19"/>
      <c r="Y97" s="19"/>
      <c r="Z97" s="21"/>
      <c r="AA97" s="26"/>
      <c r="AB97" s="453" t="str">
        <f t="shared" si="1"/>
        <v/>
      </c>
      <c r="AC97" s="121" t="str">
        <f>IF(Y97="","",IFERROR(INDEX(【参考】数式用2!$G$3:$I$451,MATCH(W97,【参考】数式用2!$F$3:$F$451,0),MATCH(VLOOKUP(Y97,【参考】数式用2!$J$2:$K$26,2,FALSE),【参考】数式用2!$G$2:$I$2,0)),10))</f>
        <v/>
      </c>
      <c r="AD97" s="454"/>
    </row>
    <row r="98" spans="1:30" ht="37.5" customHeight="1">
      <c r="A98" s="203"/>
      <c r="B98" s="438">
        <f t="shared" si="2"/>
        <v>45</v>
      </c>
      <c r="C98" s="696"/>
      <c r="D98" s="697"/>
      <c r="E98" s="697"/>
      <c r="F98" s="697"/>
      <c r="G98" s="697"/>
      <c r="H98" s="697"/>
      <c r="I98" s="697"/>
      <c r="J98" s="697"/>
      <c r="K98" s="697"/>
      <c r="L98" s="698"/>
      <c r="M98" s="705"/>
      <c r="N98" s="705"/>
      <c r="O98" s="705"/>
      <c r="P98" s="705"/>
      <c r="Q98" s="705"/>
      <c r="R98" s="706"/>
      <c r="S98" s="707"/>
      <c r="T98" s="707"/>
      <c r="U98" s="707"/>
      <c r="V98" s="708"/>
      <c r="W98" s="159"/>
      <c r="X98" s="19"/>
      <c r="Y98" s="19"/>
      <c r="Z98" s="21"/>
      <c r="AA98" s="26"/>
      <c r="AB98" s="453" t="str">
        <f t="shared" si="1"/>
        <v/>
      </c>
      <c r="AC98" s="121" t="str">
        <f>IF(Y98="","",IFERROR(INDEX(【参考】数式用2!$G$3:$I$451,MATCH(W98,【参考】数式用2!$F$3:$F$451,0),MATCH(VLOOKUP(Y98,【参考】数式用2!$J$2:$K$26,2,FALSE),【参考】数式用2!$G$2:$I$2,0)),10))</f>
        <v/>
      </c>
      <c r="AD98" s="454"/>
    </row>
    <row r="99" spans="1:30" ht="37.5" customHeight="1">
      <c r="A99" s="203"/>
      <c r="B99" s="438">
        <f t="shared" si="2"/>
        <v>46</v>
      </c>
      <c r="C99" s="696"/>
      <c r="D99" s="697"/>
      <c r="E99" s="697"/>
      <c r="F99" s="697"/>
      <c r="G99" s="697"/>
      <c r="H99" s="697"/>
      <c r="I99" s="697"/>
      <c r="J99" s="697"/>
      <c r="K99" s="697"/>
      <c r="L99" s="698"/>
      <c r="M99" s="705"/>
      <c r="N99" s="705"/>
      <c r="O99" s="705"/>
      <c r="P99" s="705"/>
      <c r="Q99" s="705"/>
      <c r="R99" s="706"/>
      <c r="S99" s="707"/>
      <c r="T99" s="707"/>
      <c r="U99" s="707"/>
      <c r="V99" s="708"/>
      <c r="W99" s="159"/>
      <c r="X99" s="19"/>
      <c r="Y99" s="19"/>
      <c r="Z99" s="21"/>
      <c r="AA99" s="26"/>
      <c r="AB99" s="453" t="str">
        <f t="shared" si="1"/>
        <v/>
      </c>
      <c r="AC99" s="121" t="str">
        <f>IF(Y99="","",IFERROR(INDEX(【参考】数式用2!$G$3:$I$451,MATCH(W99,【参考】数式用2!$F$3:$F$451,0),MATCH(VLOOKUP(Y99,【参考】数式用2!$J$2:$K$26,2,FALSE),【参考】数式用2!$G$2:$I$2,0)),10))</f>
        <v/>
      </c>
      <c r="AD99" s="454"/>
    </row>
    <row r="100" spans="1:30" ht="37.5" customHeight="1">
      <c r="A100" s="203"/>
      <c r="B100" s="438">
        <f t="shared" si="2"/>
        <v>47</v>
      </c>
      <c r="C100" s="696"/>
      <c r="D100" s="697"/>
      <c r="E100" s="697"/>
      <c r="F100" s="697"/>
      <c r="G100" s="697"/>
      <c r="H100" s="697"/>
      <c r="I100" s="697"/>
      <c r="J100" s="697"/>
      <c r="K100" s="697"/>
      <c r="L100" s="698"/>
      <c r="M100" s="705"/>
      <c r="N100" s="705"/>
      <c r="O100" s="705"/>
      <c r="P100" s="705"/>
      <c r="Q100" s="705"/>
      <c r="R100" s="706"/>
      <c r="S100" s="707"/>
      <c r="T100" s="707"/>
      <c r="U100" s="707"/>
      <c r="V100" s="708"/>
      <c r="W100" s="159"/>
      <c r="X100" s="19"/>
      <c r="Y100" s="19"/>
      <c r="Z100" s="21"/>
      <c r="AA100" s="26"/>
      <c r="AB100" s="453" t="str">
        <f t="shared" si="1"/>
        <v/>
      </c>
      <c r="AC100" s="121" t="str">
        <f>IF(Y100="","",IFERROR(INDEX(【参考】数式用2!$G$3:$I$451,MATCH(W100,【参考】数式用2!$F$3:$F$451,0),MATCH(VLOOKUP(Y100,【参考】数式用2!$J$2:$K$26,2,FALSE),【参考】数式用2!$G$2:$I$2,0)),10))</f>
        <v/>
      </c>
      <c r="AD100" s="454"/>
    </row>
    <row r="101" spans="1:30" ht="37.5" customHeight="1">
      <c r="A101" s="203"/>
      <c r="B101" s="438">
        <f t="shared" si="2"/>
        <v>48</v>
      </c>
      <c r="C101" s="696"/>
      <c r="D101" s="697"/>
      <c r="E101" s="697"/>
      <c r="F101" s="697"/>
      <c r="G101" s="697"/>
      <c r="H101" s="697"/>
      <c r="I101" s="697"/>
      <c r="J101" s="697"/>
      <c r="K101" s="697"/>
      <c r="L101" s="698"/>
      <c r="M101" s="705"/>
      <c r="N101" s="705"/>
      <c r="O101" s="705"/>
      <c r="P101" s="705"/>
      <c r="Q101" s="705"/>
      <c r="R101" s="706"/>
      <c r="S101" s="707"/>
      <c r="T101" s="707"/>
      <c r="U101" s="707"/>
      <c r="V101" s="708"/>
      <c r="W101" s="159"/>
      <c r="X101" s="19"/>
      <c r="Y101" s="19"/>
      <c r="Z101" s="21"/>
      <c r="AA101" s="26"/>
      <c r="AB101" s="453" t="str">
        <f t="shared" si="1"/>
        <v/>
      </c>
      <c r="AC101" s="121" t="str">
        <f>IF(Y101="","",IFERROR(INDEX(【参考】数式用2!$G$3:$I$451,MATCH(W101,【参考】数式用2!$F$3:$F$451,0),MATCH(VLOOKUP(Y101,【参考】数式用2!$J$2:$K$26,2,FALSE),【参考】数式用2!$G$2:$I$2,0)),10))</f>
        <v/>
      </c>
      <c r="AD101" s="454"/>
    </row>
    <row r="102" spans="1:30" ht="37.5" customHeight="1">
      <c r="A102" s="203"/>
      <c r="B102" s="438">
        <f t="shared" si="2"/>
        <v>49</v>
      </c>
      <c r="C102" s="696"/>
      <c r="D102" s="697"/>
      <c r="E102" s="697"/>
      <c r="F102" s="697"/>
      <c r="G102" s="697"/>
      <c r="H102" s="697"/>
      <c r="I102" s="697"/>
      <c r="J102" s="697"/>
      <c r="K102" s="697"/>
      <c r="L102" s="698"/>
      <c r="M102" s="705"/>
      <c r="N102" s="705"/>
      <c r="O102" s="705"/>
      <c r="P102" s="705"/>
      <c r="Q102" s="705"/>
      <c r="R102" s="706"/>
      <c r="S102" s="707"/>
      <c r="T102" s="707"/>
      <c r="U102" s="707"/>
      <c r="V102" s="708"/>
      <c r="W102" s="159"/>
      <c r="X102" s="19"/>
      <c r="Y102" s="19"/>
      <c r="Z102" s="21"/>
      <c r="AA102" s="26"/>
      <c r="AB102" s="453" t="str">
        <f t="shared" si="1"/>
        <v/>
      </c>
      <c r="AC102" s="121" t="str">
        <f>IF(Y102="","",IFERROR(INDEX(【参考】数式用2!$G$3:$I$451,MATCH(W102,【参考】数式用2!$F$3:$F$451,0),MATCH(VLOOKUP(Y102,【参考】数式用2!$J$2:$K$26,2,FALSE),【参考】数式用2!$G$2:$I$2,0)),10))</f>
        <v/>
      </c>
      <c r="AD102" s="454"/>
    </row>
    <row r="103" spans="1:30" ht="37.5" customHeight="1">
      <c r="A103" s="203"/>
      <c r="B103" s="438">
        <f t="shared" si="2"/>
        <v>50</v>
      </c>
      <c r="C103" s="696"/>
      <c r="D103" s="697"/>
      <c r="E103" s="697"/>
      <c r="F103" s="697"/>
      <c r="G103" s="697"/>
      <c r="H103" s="697"/>
      <c r="I103" s="697"/>
      <c r="J103" s="697"/>
      <c r="K103" s="697"/>
      <c r="L103" s="698"/>
      <c r="M103" s="705"/>
      <c r="N103" s="705"/>
      <c r="O103" s="705"/>
      <c r="P103" s="705"/>
      <c r="Q103" s="705"/>
      <c r="R103" s="706"/>
      <c r="S103" s="707"/>
      <c r="T103" s="707"/>
      <c r="U103" s="707"/>
      <c r="V103" s="708"/>
      <c r="W103" s="159"/>
      <c r="X103" s="19"/>
      <c r="Y103" s="19"/>
      <c r="Z103" s="21"/>
      <c r="AA103" s="26"/>
      <c r="AB103" s="453" t="str">
        <f t="shared" si="1"/>
        <v/>
      </c>
      <c r="AC103" s="121" t="str">
        <f>IF(Y103="","",IFERROR(INDEX(【参考】数式用2!$G$3:$I$451,MATCH(W103,【参考】数式用2!$F$3:$F$451,0),MATCH(VLOOKUP(Y103,【参考】数式用2!$J$2:$K$26,2,FALSE),【参考】数式用2!$G$2:$I$2,0)),10))</f>
        <v/>
      </c>
      <c r="AD103" s="454"/>
    </row>
    <row r="104" spans="1:30" ht="37.5" customHeight="1">
      <c r="A104" s="203"/>
      <c r="B104" s="438">
        <f t="shared" si="2"/>
        <v>51</v>
      </c>
      <c r="C104" s="696"/>
      <c r="D104" s="697"/>
      <c r="E104" s="697"/>
      <c r="F104" s="697"/>
      <c r="G104" s="697"/>
      <c r="H104" s="697"/>
      <c r="I104" s="697"/>
      <c r="J104" s="697"/>
      <c r="K104" s="697"/>
      <c r="L104" s="698"/>
      <c r="M104" s="705"/>
      <c r="N104" s="705"/>
      <c r="O104" s="705"/>
      <c r="P104" s="705"/>
      <c r="Q104" s="705"/>
      <c r="R104" s="706"/>
      <c r="S104" s="707"/>
      <c r="T104" s="707"/>
      <c r="U104" s="707"/>
      <c r="V104" s="708"/>
      <c r="W104" s="159"/>
      <c r="X104" s="19"/>
      <c r="Y104" s="19"/>
      <c r="Z104" s="21"/>
      <c r="AA104" s="26"/>
      <c r="AB104" s="453" t="str">
        <f t="shared" si="1"/>
        <v/>
      </c>
      <c r="AC104" s="121" t="str">
        <f>IF(Y104="","",IFERROR(INDEX(【参考】数式用2!$G$3:$I$451,MATCH(W104,【参考】数式用2!$F$3:$F$451,0),MATCH(VLOOKUP(Y104,【参考】数式用2!$J$2:$K$26,2,FALSE),【参考】数式用2!$G$2:$I$2,0)),10))</f>
        <v/>
      </c>
      <c r="AD104" s="454"/>
    </row>
    <row r="105" spans="1:30" ht="37.5" customHeight="1">
      <c r="A105" s="203"/>
      <c r="B105" s="438">
        <f t="shared" si="2"/>
        <v>52</v>
      </c>
      <c r="C105" s="696"/>
      <c r="D105" s="697"/>
      <c r="E105" s="697"/>
      <c r="F105" s="697"/>
      <c r="G105" s="697"/>
      <c r="H105" s="697"/>
      <c r="I105" s="697"/>
      <c r="J105" s="697"/>
      <c r="K105" s="697"/>
      <c r="L105" s="698"/>
      <c r="M105" s="705"/>
      <c r="N105" s="705"/>
      <c r="O105" s="705"/>
      <c r="P105" s="705"/>
      <c r="Q105" s="705"/>
      <c r="R105" s="706"/>
      <c r="S105" s="707"/>
      <c r="T105" s="707"/>
      <c r="U105" s="707"/>
      <c r="V105" s="708"/>
      <c r="W105" s="159"/>
      <c r="X105" s="19"/>
      <c r="Y105" s="19"/>
      <c r="Z105" s="21"/>
      <c r="AA105" s="26"/>
      <c r="AB105" s="453" t="str">
        <f t="shared" si="1"/>
        <v/>
      </c>
      <c r="AC105" s="121" t="str">
        <f>IF(Y105="","",IFERROR(INDEX(【参考】数式用2!$G$3:$I$451,MATCH(W105,【参考】数式用2!$F$3:$F$451,0),MATCH(VLOOKUP(Y105,【参考】数式用2!$J$2:$K$26,2,FALSE),【参考】数式用2!$G$2:$I$2,0)),10))</f>
        <v/>
      </c>
      <c r="AD105" s="454"/>
    </row>
    <row r="106" spans="1:30" ht="37.5" customHeight="1">
      <c r="A106" s="203"/>
      <c r="B106" s="438">
        <f t="shared" si="2"/>
        <v>53</v>
      </c>
      <c r="C106" s="696"/>
      <c r="D106" s="697"/>
      <c r="E106" s="697"/>
      <c r="F106" s="697"/>
      <c r="G106" s="697"/>
      <c r="H106" s="697"/>
      <c r="I106" s="697"/>
      <c r="J106" s="697"/>
      <c r="K106" s="697"/>
      <c r="L106" s="698"/>
      <c r="M106" s="705"/>
      <c r="N106" s="705"/>
      <c r="O106" s="705"/>
      <c r="P106" s="705"/>
      <c r="Q106" s="705"/>
      <c r="R106" s="706"/>
      <c r="S106" s="707"/>
      <c r="T106" s="707"/>
      <c r="U106" s="707"/>
      <c r="V106" s="708"/>
      <c r="W106" s="159"/>
      <c r="X106" s="19"/>
      <c r="Y106" s="19"/>
      <c r="Z106" s="21"/>
      <c r="AA106" s="26"/>
      <c r="AB106" s="453" t="str">
        <f t="shared" si="1"/>
        <v/>
      </c>
      <c r="AC106" s="121" t="str">
        <f>IF(Y106="","",IFERROR(INDEX(【参考】数式用2!$G$3:$I$451,MATCH(W106,【参考】数式用2!$F$3:$F$451,0),MATCH(VLOOKUP(Y106,【参考】数式用2!$J$2:$K$26,2,FALSE),【参考】数式用2!$G$2:$I$2,0)),10))</f>
        <v/>
      </c>
      <c r="AD106" s="454"/>
    </row>
    <row r="107" spans="1:30" ht="37.5" customHeight="1">
      <c r="A107" s="203"/>
      <c r="B107" s="438">
        <f t="shared" si="2"/>
        <v>54</v>
      </c>
      <c r="C107" s="696"/>
      <c r="D107" s="697"/>
      <c r="E107" s="697"/>
      <c r="F107" s="697"/>
      <c r="G107" s="697"/>
      <c r="H107" s="697"/>
      <c r="I107" s="697"/>
      <c r="J107" s="697"/>
      <c r="K107" s="697"/>
      <c r="L107" s="698"/>
      <c r="M107" s="705"/>
      <c r="N107" s="705"/>
      <c r="O107" s="705"/>
      <c r="P107" s="705"/>
      <c r="Q107" s="705"/>
      <c r="R107" s="706"/>
      <c r="S107" s="707"/>
      <c r="T107" s="707"/>
      <c r="U107" s="707"/>
      <c r="V107" s="708"/>
      <c r="W107" s="159"/>
      <c r="X107" s="19"/>
      <c r="Y107" s="19"/>
      <c r="Z107" s="21"/>
      <c r="AA107" s="26"/>
      <c r="AB107" s="453" t="str">
        <f t="shared" si="1"/>
        <v/>
      </c>
      <c r="AC107" s="121" t="str">
        <f>IF(Y107="","",IFERROR(INDEX(【参考】数式用2!$G$3:$I$451,MATCH(W107,【参考】数式用2!$F$3:$F$451,0),MATCH(VLOOKUP(Y107,【参考】数式用2!$J$2:$K$26,2,FALSE),【参考】数式用2!$G$2:$I$2,0)),10))</f>
        <v/>
      </c>
      <c r="AD107" s="454"/>
    </row>
    <row r="108" spans="1:30" ht="37.5" customHeight="1">
      <c r="A108" s="203"/>
      <c r="B108" s="438">
        <f t="shared" si="2"/>
        <v>55</v>
      </c>
      <c r="C108" s="696"/>
      <c r="D108" s="697"/>
      <c r="E108" s="697"/>
      <c r="F108" s="697"/>
      <c r="G108" s="697"/>
      <c r="H108" s="697"/>
      <c r="I108" s="697"/>
      <c r="J108" s="697"/>
      <c r="K108" s="697"/>
      <c r="L108" s="698"/>
      <c r="M108" s="705"/>
      <c r="N108" s="705"/>
      <c r="O108" s="705"/>
      <c r="P108" s="705"/>
      <c r="Q108" s="705"/>
      <c r="R108" s="706"/>
      <c r="S108" s="707"/>
      <c r="T108" s="707"/>
      <c r="U108" s="707"/>
      <c r="V108" s="708"/>
      <c r="W108" s="159"/>
      <c r="X108" s="19"/>
      <c r="Y108" s="19"/>
      <c r="Z108" s="21"/>
      <c r="AA108" s="26"/>
      <c r="AB108" s="453" t="str">
        <f t="shared" si="1"/>
        <v/>
      </c>
      <c r="AC108" s="121" t="str">
        <f>IF(Y108="","",IFERROR(INDEX(【参考】数式用2!$G$3:$I$451,MATCH(W108,【参考】数式用2!$F$3:$F$451,0),MATCH(VLOOKUP(Y108,【参考】数式用2!$J$2:$K$26,2,FALSE),【参考】数式用2!$G$2:$I$2,0)),10))</f>
        <v/>
      </c>
      <c r="AD108" s="454"/>
    </row>
    <row r="109" spans="1:30" ht="37.5" customHeight="1">
      <c r="A109" s="203"/>
      <c r="B109" s="438">
        <f t="shared" si="2"/>
        <v>56</v>
      </c>
      <c r="C109" s="696"/>
      <c r="D109" s="697"/>
      <c r="E109" s="697"/>
      <c r="F109" s="697"/>
      <c r="G109" s="697"/>
      <c r="H109" s="697"/>
      <c r="I109" s="697"/>
      <c r="J109" s="697"/>
      <c r="K109" s="697"/>
      <c r="L109" s="698"/>
      <c r="M109" s="705"/>
      <c r="N109" s="705"/>
      <c r="O109" s="705"/>
      <c r="P109" s="705"/>
      <c r="Q109" s="705"/>
      <c r="R109" s="706"/>
      <c r="S109" s="707"/>
      <c r="T109" s="707"/>
      <c r="U109" s="707"/>
      <c r="V109" s="708"/>
      <c r="W109" s="159"/>
      <c r="X109" s="19"/>
      <c r="Y109" s="19"/>
      <c r="Z109" s="21"/>
      <c r="AA109" s="26"/>
      <c r="AB109" s="453" t="str">
        <f t="shared" si="1"/>
        <v/>
      </c>
      <c r="AC109" s="121" t="str">
        <f>IF(Y109="","",IFERROR(INDEX(【参考】数式用2!$G$3:$I$451,MATCH(W109,【参考】数式用2!$F$3:$F$451,0),MATCH(VLOOKUP(Y109,【参考】数式用2!$J$2:$K$26,2,FALSE),【参考】数式用2!$G$2:$I$2,0)),10))</f>
        <v/>
      </c>
      <c r="AD109" s="454"/>
    </row>
    <row r="110" spans="1:30" ht="37.5" customHeight="1">
      <c r="A110" s="203"/>
      <c r="B110" s="438">
        <f t="shared" si="2"/>
        <v>57</v>
      </c>
      <c r="C110" s="696"/>
      <c r="D110" s="697"/>
      <c r="E110" s="697"/>
      <c r="F110" s="697"/>
      <c r="G110" s="697"/>
      <c r="H110" s="697"/>
      <c r="I110" s="697"/>
      <c r="J110" s="697"/>
      <c r="K110" s="697"/>
      <c r="L110" s="698"/>
      <c r="M110" s="705"/>
      <c r="N110" s="705"/>
      <c r="O110" s="705"/>
      <c r="P110" s="705"/>
      <c r="Q110" s="705"/>
      <c r="R110" s="706"/>
      <c r="S110" s="707"/>
      <c r="T110" s="707"/>
      <c r="U110" s="707"/>
      <c r="V110" s="708"/>
      <c r="W110" s="159"/>
      <c r="X110" s="19"/>
      <c r="Y110" s="19"/>
      <c r="Z110" s="21"/>
      <c r="AA110" s="26"/>
      <c r="AB110" s="453" t="str">
        <f t="shared" si="1"/>
        <v/>
      </c>
      <c r="AC110" s="121" t="str">
        <f>IF(Y110="","",IFERROR(INDEX(【参考】数式用2!$G$3:$I$451,MATCH(W110,【参考】数式用2!$F$3:$F$451,0),MATCH(VLOOKUP(Y110,【参考】数式用2!$J$2:$K$26,2,FALSE),【参考】数式用2!$G$2:$I$2,0)),10))</f>
        <v/>
      </c>
      <c r="AD110" s="454"/>
    </row>
    <row r="111" spans="1:30" ht="37.5" customHeight="1">
      <c r="A111" s="203"/>
      <c r="B111" s="438">
        <f t="shared" si="2"/>
        <v>58</v>
      </c>
      <c r="C111" s="696"/>
      <c r="D111" s="697"/>
      <c r="E111" s="697"/>
      <c r="F111" s="697"/>
      <c r="G111" s="697"/>
      <c r="H111" s="697"/>
      <c r="I111" s="697"/>
      <c r="J111" s="697"/>
      <c r="K111" s="697"/>
      <c r="L111" s="698"/>
      <c r="M111" s="705"/>
      <c r="N111" s="705"/>
      <c r="O111" s="705"/>
      <c r="P111" s="705"/>
      <c r="Q111" s="705"/>
      <c r="R111" s="706"/>
      <c r="S111" s="707"/>
      <c r="T111" s="707"/>
      <c r="U111" s="707"/>
      <c r="V111" s="708"/>
      <c r="W111" s="159"/>
      <c r="X111" s="19"/>
      <c r="Y111" s="19"/>
      <c r="Z111" s="21"/>
      <c r="AA111" s="26"/>
      <c r="AB111" s="453" t="str">
        <f t="shared" si="1"/>
        <v/>
      </c>
      <c r="AC111" s="121" t="str">
        <f>IF(Y111="","",IFERROR(INDEX(【参考】数式用2!$G$3:$I$451,MATCH(W111,【参考】数式用2!$F$3:$F$451,0),MATCH(VLOOKUP(Y111,【参考】数式用2!$J$2:$K$26,2,FALSE),【参考】数式用2!$G$2:$I$2,0)),10))</f>
        <v/>
      </c>
      <c r="AD111" s="454"/>
    </row>
    <row r="112" spans="1:30" ht="37.5" customHeight="1">
      <c r="A112" s="203"/>
      <c r="B112" s="438">
        <f t="shared" si="2"/>
        <v>59</v>
      </c>
      <c r="C112" s="696"/>
      <c r="D112" s="697"/>
      <c r="E112" s="697"/>
      <c r="F112" s="697"/>
      <c r="G112" s="697"/>
      <c r="H112" s="697"/>
      <c r="I112" s="697"/>
      <c r="J112" s="697"/>
      <c r="K112" s="697"/>
      <c r="L112" s="698"/>
      <c r="M112" s="705"/>
      <c r="N112" s="705"/>
      <c r="O112" s="705"/>
      <c r="P112" s="705"/>
      <c r="Q112" s="705"/>
      <c r="R112" s="706"/>
      <c r="S112" s="707"/>
      <c r="T112" s="707"/>
      <c r="U112" s="707"/>
      <c r="V112" s="708"/>
      <c r="W112" s="159"/>
      <c r="X112" s="19"/>
      <c r="Y112" s="19"/>
      <c r="Z112" s="21"/>
      <c r="AA112" s="26"/>
      <c r="AB112" s="453" t="str">
        <f t="shared" si="1"/>
        <v/>
      </c>
      <c r="AC112" s="121" t="str">
        <f>IF(Y112="","",IFERROR(INDEX(【参考】数式用2!$G$3:$I$451,MATCH(W112,【参考】数式用2!$F$3:$F$451,0),MATCH(VLOOKUP(Y112,【参考】数式用2!$J$2:$K$26,2,FALSE),【参考】数式用2!$G$2:$I$2,0)),10))</f>
        <v/>
      </c>
      <c r="AD112" s="454"/>
    </row>
    <row r="113" spans="1:30" ht="37.5" customHeight="1">
      <c r="A113" s="203"/>
      <c r="B113" s="438">
        <f t="shared" si="2"/>
        <v>60</v>
      </c>
      <c r="C113" s="696"/>
      <c r="D113" s="697"/>
      <c r="E113" s="697"/>
      <c r="F113" s="697"/>
      <c r="G113" s="697"/>
      <c r="H113" s="697"/>
      <c r="I113" s="697"/>
      <c r="J113" s="697"/>
      <c r="K113" s="697"/>
      <c r="L113" s="698"/>
      <c r="M113" s="705"/>
      <c r="N113" s="705"/>
      <c r="O113" s="705"/>
      <c r="P113" s="705"/>
      <c r="Q113" s="705"/>
      <c r="R113" s="706"/>
      <c r="S113" s="707"/>
      <c r="T113" s="707"/>
      <c r="U113" s="707"/>
      <c r="V113" s="708"/>
      <c r="W113" s="159"/>
      <c r="X113" s="19"/>
      <c r="Y113" s="19"/>
      <c r="Z113" s="21"/>
      <c r="AA113" s="26"/>
      <c r="AB113" s="453" t="str">
        <f t="shared" si="1"/>
        <v/>
      </c>
      <c r="AC113" s="121" t="str">
        <f>IF(Y113="","",IFERROR(INDEX(【参考】数式用2!$G$3:$I$451,MATCH(W113,【参考】数式用2!$F$3:$F$451,0),MATCH(VLOOKUP(Y113,【参考】数式用2!$J$2:$K$26,2,FALSE),【参考】数式用2!$G$2:$I$2,0)),10))</f>
        <v/>
      </c>
      <c r="AD113" s="454"/>
    </row>
    <row r="114" spans="1:30" ht="37.5" customHeight="1">
      <c r="A114" s="203"/>
      <c r="B114" s="438">
        <f t="shared" si="2"/>
        <v>61</v>
      </c>
      <c r="C114" s="696"/>
      <c r="D114" s="697"/>
      <c r="E114" s="697"/>
      <c r="F114" s="697"/>
      <c r="G114" s="697"/>
      <c r="H114" s="697"/>
      <c r="I114" s="697"/>
      <c r="J114" s="697"/>
      <c r="K114" s="697"/>
      <c r="L114" s="698"/>
      <c r="M114" s="705"/>
      <c r="N114" s="705"/>
      <c r="O114" s="705"/>
      <c r="P114" s="705"/>
      <c r="Q114" s="705"/>
      <c r="R114" s="706"/>
      <c r="S114" s="707"/>
      <c r="T114" s="707"/>
      <c r="U114" s="707"/>
      <c r="V114" s="708"/>
      <c r="W114" s="159"/>
      <c r="X114" s="19"/>
      <c r="Y114" s="19"/>
      <c r="Z114" s="21"/>
      <c r="AA114" s="26"/>
      <c r="AB114" s="453" t="str">
        <f t="shared" si="1"/>
        <v/>
      </c>
      <c r="AC114" s="121" t="str">
        <f>IF(Y114="","",IFERROR(INDEX(【参考】数式用2!$G$3:$I$451,MATCH(W114,【参考】数式用2!$F$3:$F$451,0),MATCH(VLOOKUP(Y114,【参考】数式用2!$J$2:$K$26,2,FALSE),【参考】数式用2!$G$2:$I$2,0)),10))</f>
        <v/>
      </c>
      <c r="AD114" s="454"/>
    </row>
    <row r="115" spans="1:30" ht="37.5" customHeight="1">
      <c r="A115" s="203"/>
      <c r="B115" s="438">
        <f t="shared" si="2"/>
        <v>62</v>
      </c>
      <c r="C115" s="696"/>
      <c r="D115" s="697"/>
      <c r="E115" s="697"/>
      <c r="F115" s="697"/>
      <c r="G115" s="697"/>
      <c r="H115" s="697"/>
      <c r="I115" s="697"/>
      <c r="J115" s="697"/>
      <c r="K115" s="697"/>
      <c r="L115" s="698"/>
      <c r="M115" s="705"/>
      <c r="N115" s="705"/>
      <c r="O115" s="705"/>
      <c r="P115" s="705"/>
      <c r="Q115" s="705"/>
      <c r="R115" s="706"/>
      <c r="S115" s="707"/>
      <c r="T115" s="707"/>
      <c r="U115" s="707"/>
      <c r="V115" s="708"/>
      <c r="W115" s="159"/>
      <c r="X115" s="19"/>
      <c r="Y115" s="19"/>
      <c r="Z115" s="21"/>
      <c r="AA115" s="26"/>
      <c r="AB115" s="453" t="str">
        <f t="shared" si="1"/>
        <v/>
      </c>
      <c r="AC115" s="121" t="str">
        <f>IF(Y115="","",IFERROR(INDEX(【参考】数式用2!$G$3:$I$451,MATCH(W115,【参考】数式用2!$F$3:$F$451,0),MATCH(VLOOKUP(Y115,【参考】数式用2!$J$2:$K$26,2,FALSE),【参考】数式用2!$G$2:$I$2,0)),10))</f>
        <v/>
      </c>
      <c r="AD115" s="454"/>
    </row>
    <row r="116" spans="1:30" ht="37.5" customHeight="1">
      <c r="A116" s="203"/>
      <c r="B116" s="438">
        <f t="shared" si="2"/>
        <v>63</v>
      </c>
      <c r="C116" s="696"/>
      <c r="D116" s="697"/>
      <c r="E116" s="697"/>
      <c r="F116" s="697"/>
      <c r="G116" s="697"/>
      <c r="H116" s="697"/>
      <c r="I116" s="697"/>
      <c r="J116" s="697"/>
      <c r="K116" s="697"/>
      <c r="L116" s="698"/>
      <c r="M116" s="705"/>
      <c r="N116" s="705"/>
      <c r="O116" s="705"/>
      <c r="P116" s="705"/>
      <c r="Q116" s="705"/>
      <c r="R116" s="706"/>
      <c r="S116" s="707"/>
      <c r="T116" s="707"/>
      <c r="U116" s="707"/>
      <c r="V116" s="708"/>
      <c r="W116" s="159"/>
      <c r="X116" s="19"/>
      <c r="Y116" s="19"/>
      <c r="Z116" s="21"/>
      <c r="AA116" s="26"/>
      <c r="AB116" s="453" t="str">
        <f t="shared" si="1"/>
        <v/>
      </c>
      <c r="AC116" s="121" t="str">
        <f>IF(Y116="","",IFERROR(INDEX(【参考】数式用2!$G$3:$I$451,MATCH(W116,【参考】数式用2!$F$3:$F$451,0),MATCH(VLOOKUP(Y116,【参考】数式用2!$J$2:$K$26,2,FALSE),【参考】数式用2!$G$2:$I$2,0)),10))</f>
        <v/>
      </c>
      <c r="AD116" s="454"/>
    </row>
    <row r="117" spans="1:30" ht="37.5" customHeight="1">
      <c r="A117" s="203"/>
      <c r="B117" s="438">
        <f t="shared" si="2"/>
        <v>64</v>
      </c>
      <c r="C117" s="696"/>
      <c r="D117" s="697"/>
      <c r="E117" s="697"/>
      <c r="F117" s="697"/>
      <c r="G117" s="697"/>
      <c r="H117" s="697"/>
      <c r="I117" s="697"/>
      <c r="J117" s="697"/>
      <c r="K117" s="697"/>
      <c r="L117" s="698"/>
      <c r="M117" s="705"/>
      <c r="N117" s="705"/>
      <c r="O117" s="705"/>
      <c r="P117" s="705"/>
      <c r="Q117" s="705"/>
      <c r="R117" s="706"/>
      <c r="S117" s="707"/>
      <c r="T117" s="707"/>
      <c r="U117" s="707"/>
      <c r="V117" s="708"/>
      <c r="W117" s="159"/>
      <c r="X117" s="19"/>
      <c r="Y117" s="19"/>
      <c r="Z117" s="21"/>
      <c r="AA117" s="26"/>
      <c r="AB117" s="453" t="str">
        <f t="shared" si="1"/>
        <v/>
      </c>
      <c r="AC117" s="121" t="str">
        <f>IF(Y117="","",IFERROR(INDEX(【参考】数式用2!$G$3:$I$451,MATCH(W117,【参考】数式用2!$F$3:$F$451,0),MATCH(VLOOKUP(Y117,【参考】数式用2!$J$2:$K$26,2,FALSE),【参考】数式用2!$G$2:$I$2,0)),10))</f>
        <v/>
      </c>
      <c r="AD117" s="454"/>
    </row>
    <row r="118" spans="1:30" ht="37.5" customHeight="1">
      <c r="A118" s="203"/>
      <c r="B118" s="438">
        <f t="shared" si="2"/>
        <v>65</v>
      </c>
      <c r="C118" s="696"/>
      <c r="D118" s="697"/>
      <c r="E118" s="697"/>
      <c r="F118" s="697"/>
      <c r="G118" s="697"/>
      <c r="H118" s="697"/>
      <c r="I118" s="697"/>
      <c r="J118" s="697"/>
      <c r="K118" s="697"/>
      <c r="L118" s="698"/>
      <c r="M118" s="705"/>
      <c r="N118" s="705"/>
      <c r="O118" s="705"/>
      <c r="P118" s="705"/>
      <c r="Q118" s="705"/>
      <c r="R118" s="706"/>
      <c r="S118" s="707"/>
      <c r="T118" s="707"/>
      <c r="U118" s="707"/>
      <c r="V118" s="708"/>
      <c r="W118" s="159"/>
      <c r="X118" s="19"/>
      <c r="Y118" s="19"/>
      <c r="Z118" s="21"/>
      <c r="AA118" s="26"/>
      <c r="AB118" s="453" t="str">
        <f t="shared" si="1"/>
        <v/>
      </c>
      <c r="AC118" s="121" t="str">
        <f>IF(Y118="","",IFERROR(INDEX(【参考】数式用2!$G$3:$I$451,MATCH(W118,【参考】数式用2!$F$3:$F$451,0),MATCH(VLOOKUP(Y118,【参考】数式用2!$J$2:$K$26,2,FALSE),【参考】数式用2!$G$2:$I$2,0)),10))</f>
        <v/>
      </c>
      <c r="AD118" s="454"/>
    </row>
    <row r="119" spans="1:30" ht="37.5" customHeight="1">
      <c r="A119" s="203"/>
      <c r="B119" s="438">
        <f t="shared" si="2"/>
        <v>66</v>
      </c>
      <c r="C119" s="696"/>
      <c r="D119" s="697"/>
      <c r="E119" s="697"/>
      <c r="F119" s="697"/>
      <c r="G119" s="697"/>
      <c r="H119" s="697"/>
      <c r="I119" s="697"/>
      <c r="J119" s="697"/>
      <c r="K119" s="697"/>
      <c r="L119" s="698"/>
      <c r="M119" s="705"/>
      <c r="N119" s="705"/>
      <c r="O119" s="705"/>
      <c r="P119" s="705"/>
      <c r="Q119" s="705"/>
      <c r="R119" s="706"/>
      <c r="S119" s="707"/>
      <c r="T119" s="707"/>
      <c r="U119" s="707"/>
      <c r="V119" s="708"/>
      <c r="W119" s="159"/>
      <c r="X119" s="19"/>
      <c r="Y119" s="19"/>
      <c r="Z119" s="21"/>
      <c r="AA119" s="26"/>
      <c r="AB119" s="453" t="str">
        <f t="shared" si="1"/>
        <v/>
      </c>
      <c r="AC119" s="121" t="str">
        <f>IF(Y119="","",IFERROR(INDEX(【参考】数式用2!$G$3:$I$451,MATCH(W119,【参考】数式用2!$F$3:$F$451,0),MATCH(VLOOKUP(Y119,【参考】数式用2!$J$2:$K$26,2,FALSE),【参考】数式用2!$G$2:$I$2,0)),10))</f>
        <v/>
      </c>
      <c r="AD119" s="454"/>
    </row>
    <row r="120" spans="1:30" ht="37.5" customHeight="1">
      <c r="A120" s="203"/>
      <c r="B120" s="438">
        <f t="shared" ref="B120:B145" si="3">B119+1</f>
        <v>67</v>
      </c>
      <c r="C120" s="696"/>
      <c r="D120" s="697"/>
      <c r="E120" s="697"/>
      <c r="F120" s="697"/>
      <c r="G120" s="697"/>
      <c r="H120" s="697"/>
      <c r="I120" s="697"/>
      <c r="J120" s="697"/>
      <c r="K120" s="697"/>
      <c r="L120" s="698"/>
      <c r="M120" s="705"/>
      <c r="N120" s="705"/>
      <c r="O120" s="705"/>
      <c r="P120" s="705"/>
      <c r="Q120" s="705"/>
      <c r="R120" s="706"/>
      <c r="S120" s="707"/>
      <c r="T120" s="707"/>
      <c r="U120" s="707"/>
      <c r="V120" s="708"/>
      <c r="W120" s="159"/>
      <c r="X120" s="19"/>
      <c r="Y120" s="19"/>
      <c r="Z120" s="21"/>
      <c r="AA120" s="26"/>
      <c r="AB120" s="453" t="str">
        <f t="shared" ref="AB120:AB153" si="4">IF(Z120-AA120=0,"",Z120-AA120)</f>
        <v/>
      </c>
      <c r="AC120" s="121" t="str">
        <f>IF(Y120="","",IFERROR(INDEX(【参考】数式用2!$G$3:$I$451,MATCH(W120,【参考】数式用2!$F$3:$F$451,0),MATCH(VLOOKUP(Y120,【参考】数式用2!$J$2:$K$26,2,FALSE),【参考】数式用2!$G$2:$I$2,0)),10))</f>
        <v/>
      </c>
      <c r="AD120" s="454"/>
    </row>
    <row r="121" spans="1:30" ht="37.5" customHeight="1">
      <c r="A121" s="203"/>
      <c r="B121" s="438">
        <f t="shared" si="3"/>
        <v>68</v>
      </c>
      <c r="C121" s="696"/>
      <c r="D121" s="697"/>
      <c r="E121" s="697"/>
      <c r="F121" s="697"/>
      <c r="G121" s="697"/>
      <c r="H121" s="697"/>
      <c r="I121" s="697"/>
      <c r="J121" s="697"/>
      <c r="K121" s="697"/>
      <c r="L121" s="698"/>
      <c r="M121" s="705"/>
      <c r="N121" s="705"/>
      <c r="O121" s="705"/>
      <c r="P121" s="705"/>
      <c r="Q121" s="705"/>
      <c r="R121" s="706"/>
      <c r="S121" s="707"/>
      <c r="T121" s="707"/>
      <c r="U121" s="707"/>
      <c r="V121" s="708"/>
      <c r="W121" s="159"/>
      <c r="X121" s="19"/>
      <c r="Y121" s="19"/>
      <c r="Z121" s="21"/>
      <c r="AA121" s="26"/>
      <c r="AB121" s="453" t="str">
        <f t="shared" si="4"/>
        <v/>
      </c>
      <c r="AC121" s="121" t="str">
        <f>IF(Y121="","",IFERROR(INDEX(【参考】数式用2!$G$3:$I$451,MATCH(W121,【参考】数式用2!$F$3:$F$451,0),MATCH(VLOOKUP(Y121,【参考】数式用2!$J$2:$K$26,2,FALSE),【参考】数式用2!$G$2:$I$2,0)),10))</f>
        <v/>
      </c>
      <c r="AD121" s="454"/>
    </row>
    <row r="122" spans="1:30" ht="37.5" customHeight="1">
      <c r="A122" s="203"/>
      <c r="B122" s="438">
        <f t="shared" si="3"/>
        <v>69</v>
      </c>
      <c r="C122" s="696"/>
      <c r="D122" s="697"/>
      <c r="E122" s="697"/>
      <c r="F122" s="697"/>
      <c r="G122" s="697"/>
      <c r="H122" s="697"/>
      <c r="I122" s="697"/>
      <c r="J122" s="697"/>
      <c r="K122" s="697"/>
      <c r="L122" s="698"/>
      <c r="M122" s="705"/>
      <c r="N122" s="705"/>
      <c r="O122" s="705"/>
      <c r="P122" s="705"/>
      <c r="Q122" s="705"/>
      <c r="R122" s="706"/>
      <c r="S122" s="707"/>
      <c r="T122" s="707"/>
      <c r="U122" s="707"/>
      <c r="V122" s="708"/>
      <c r="W122" s="159"/>
      <c r="X122" s="19"/>
      <c r="Y122" s="19"/>
      <c r="Z122" s="21"/>
      <c r="AA122" s="26"/>
      <c r="AB122" s="453" t="str">
        <f t="shared" si="4"/>
        <v/>
      </c>
      <c r="AC122" s="121" t="str">
        <f>IF(Y122="","",IFERROR(INDEX(【参考】数式用2!$G$3:$I$451,MATCH(W122,【参考】数式用2!$F$3:$F$451,0),MATCH(VLOOKUP(Y122,【参考】数式用2!$J$2:$K$26,2,FALSE),【参考】数式用2!$G$2:$I$2,0)),10))</f>
        <v/>
      </c>
      <c r="AD122" s="454"/>
    </row>
    <row r="123" spans="1:30" ht="37.5" customHeight="1">
      <c r="A123" s="203"/>
      <c r="B123" s="438">
        <f t="shared" si="3"/>
        <v>70</v>
      </c>
      <c r="C123" s="696"/>
      <c r="D123" s="697"/>
      <c r="E123" s="697"/>
      <c r="F123" s="697"/>
      <c r="G123" s="697"/>
      <c r="H123" s="697"/>
      <c r="I123" s="697"/>
      <c r="J123" s="697"/>
      <c r="K123" s="697"/>
      <c r="L123" s="698"/>
      <c r="M123" s="705"/>
      <c r="N123" s="705"/>
      <c r="O123" s="705"/>
      <c r="P123" s="705"/>
      <c r="Q123" s="705"/>
      <c r="R123" s="706"/>
      <c r="S123" s="707"/>
      <c r="T123" s="707"/>
      <c r="U123" s="707"/>
      <c r="V123" s="708"/>
      <c r="W123" s="159"/>
      <c r="X123" s="19"/>
      <c r="Y123" s="19"/>
      <c r="Z123" s="21"/>
      <c r="AA123" s="26"/>
      <c r="AB123" s="453" t="str">
        <f t="shared" si="4"/>
        <v/>
      </c>
      <c r="AC123" s="121" t="str">
        <f>IF(Y123="","",IFERROR(INDEX(【参考】数式用2!$G$3:$I$451,MATCH(W123,【参考】数式用2!$F$3:$F$451,0),MATCH(VLOOKUP(Y123,【参考】数式用2!$J$2:$K$26,2,FALSE),【参考】数式用2!$G$2:$I$2,0)),10))</f>
        <v/>
      </c>
      <c r="AD123" s="454"/>
    </row>
    <row r="124" spans="1:30" ht="37.5" customHeight="1">
      <c r="A124" s="203"/>
      <c r="B124" s="438">
        <f t="shared" si="3"/>
        <v>71</v>
      </c>
      <c r="C124" s="696"/>
      <c r="D124" s="697"/>
      <c r="E124" s="697"/>
      <c r="F124" s="697"/>
      <c r="G124" s="697"/>
      <c r="H124" s="697"/>
      <c r="I124" s="697"/>
      <c r="J124" s="697"/>
      <c r="K124" s="697"/>
      <c r="L124" s="698"/>
      <c r="M124" s="705"/>
      <c r="N124" s="705"/>
      <c r="O124" s="705"/>
      <c r="P124" s="705"/>
      <c r="Q124" s="705"/>
      <c r="R124" s="706"/>
      <c r="S124" s="707"/>
      <c r="T124" s="707"/>
      <c r="U124" s="707"/>
      <c r="V124" s="708"/>
      <c r="W124" s="159"/>
      <c r="X124" s="19"/>
      <c r="Y124" s="19"/>
      <c r="Z124" s="21"/>
      <c r="AA124" s="26"/>
      <c r="AB124" s="453" t="str">
        <f t="shared" si="4"/>
        <v/>
      </c>
      <c r="AC124" s="121" t="str">
        <f>IF(Y124="","",IFERROR(INDEX(【参考】数式用2!$G$3:$I$451,MATCH(W124,【参考】数式用2!$F$3:$F$451,0),MATCH(VLOOKUP(Y124,【参考】数式用2!$J$2:$K$26,2,FALSE),【参考】数式用2!$G$2:$I$2,0)),10))</f>
        <v/>
      </c>
      <c r="AD124" s="454"/>
    </row>
    <row r="125" spans="1:30" ht="37.5" customHeight="1">
      <c r="A125" s="203"/>
      <c r="B125" s="438">
        <f t="shared" si="3"/>
        <v>72</v>
      </c>
      <c r="C125" s="696"/>
      <c r="D125" s="697"/>
      <c r="E125" s="697"/>
      <c r="F125" s="697"/>
      <c r="G125" s="697"/>
      <c r="H125" s="697"/>
      <c r="I125" s="697"/>
      <c r="J125" s="697"/>
      <c r="K125" s="697"/>
      <c r="L125" s="698"/>
      <c r="M125" s="705"/>
      <c r="N125" s="705"/>
      <c r="O125" s="705"/>
      <c r="P125" s="705"/>
      <c r="Q125" s="705"/>
      <c r="R125" s="706"/>
      <c r="S125" s="707"/>
      <c r="T125" s="707"/>
      <c r="U125" s="707"/>
      <c r="V125" s="708"/>
      <c r="W125" s="159"/>
      <c r="X125" s="19"/>
      <c r="Y125" s="19"/>
      <c r="Z125" s="21"/>
      <c r="AA125" s="26"/>
      <c r="AB125" s="453" t="str">
        <f t="shared" si="4"/>
        <v/>
      </c>
      <c r="AC125" s="121" t="str">
        <f>IF(Y125="","",IFERROR(INDEX(【参考】数式用2!$G$3:$I$451,MATCH(W125,【参考】数式用2!$F$3:$F$451,0),MATCH(VLOOKUP(Y125,【参考】数式用2!$J$2:$K$26,2,FALSE),【参考】数式用2!$G$2:$I$2,0)),10))</f>
        <v/>
      </c>
      <c r="AD125" s="454"/>
    </row>
    <row r="126" spans="1:30" ht="37.5" customHeight="1">
      <c r="A126" s="203"/>
      <c r="B126" s="438">
        <f t="shared" si="3"/>
        <v>73</v>
      </c>
      <c r="C126" s="696"/>
      <c r="D126" s="697"/>
      <c r="E126" s="697"/>
      <c r="F126" s="697"/>
      <c r="G126" s="697"/>
      <c r="H126" s="697"/>
      <c r="I126" s="697"/>
      <c r="J126" s="697"/>
      <c r="K126" s="697"/>
      <c r="L126" s="698"/>
      <c r="M126" s="705"/>
      <c r="N126" s="705"/>
      <c r="O126" s="705"/>
      <c r="P126" s="705"/>
      <c r="Q126" s="705"/>
      <c r="R126" s="706"/>
      <c r="S126" s="707"/>
      <c r="T126" s="707"/>
      <c r="U126" s="707"/>
      <c r="V126" s="708"/>
      <c r="W126" s="159"/>
      <c r="X126" s="19"/>
      <c r="Y126" s="19"/>
      <c r="Z126" s="21"/>
      <c r="AA126" s="26"/>
      <c r="AB126" s="453" t="str">
        <f t="shared" si="4"/>
        <v/>
      </c>
      <c r="AC126" s="121" t="str">
        <f>IF(Y126="","",IFERROR(INDEX(【参考】数式用2!$G$3:$I$451,MATCH(W126,【参考】数式用2!$F$3:$F$451,0),MATCH(VLOOKUP(Y126,【参考】数式用2!$J$2:$K$26,2,FALSE),【参考】数式用2!$G$2:$I$2,0)),10))</f>
        <v/>
      </c>
      <c r="AD126" s="454"/>
    </row>
    <row r="127" spans="1:30" ht="37.5" customHeight="1">
      <c r="A127" s="203"/>
      <c r="B127" s="438">
        <f t="shared" si="3"/>
        <v>74</v>
      </c>
      <c r="C127" s="696"/>
      <c r="D127" s="697"/>
      <c r="E127" s="697"/>
      <c r="F127" s="697"/>
      <c r="G127" s="697"/>
      <c r="H127" s="697"/>
      <c r="I127" s="697"/>
      <c r="J127" s="697"/>
      <c r="K127" s="697"/>
      <c r="L127" s="698"/>
      <c r="M127" s="705"/>
      <c r="N127" s="705"/>
      <c r="O127" s="705"/>
      <c r="P127" s="705"/>
      <c r="Q127" s="705"/>
      <c r="R127" s="706"/>
      <c r="S127" s="707"/>
      <c r="T127" s="707"/>
      <c r="U127" s="707"/>
      <c r="V127" s="708"/>
      <c r="W127" s="159"/>
      <c r="X127" s="19"/>
      <c r="Y127" s="19"/>
      <c r="Z127" s="21"/>
      <c r="AA127" s="26"/>
      <c r="AB127" s="453" t="str">
        <f t="shared" si="4"/>
        <v/>
      </c>
      <c r="AC127" s="121" t="str">
        <f>IF(Y127="","",IFERROR(INDEX(【参考】数式用2!$G$3:$I$451,MATCH(W127,【参考】数式用2!$F$3:$F$451,0),MATCH(VLOOKUP(Y127,【参考】数式用2!$J$2:$K$26,2,FALSE),【参考】数式用2!$G$2:$I$2,0)),10))</f>
        <v/>
      </c>
      <c r="AD127" s="454"/>
    </row>
    <row r="128" spans="1:30" ht="37.5" customHeight="1">
      <c r="A128" s="203"/>
      <c r="B128" s="438">
        <f t="shared" si="3"/>
        <v>75</v>
      </c>
      <c r="C128" s="696"/>
      <c r="D128" s="697"/>
      <c r="E128" s="697"/>
      <c r="F128" s="697"/>
      <c r="G128" s="697"/>
      <c r="H128" s="697"/>
      <c r="I128" s="697"/>
      <c r="J128" s="697"/>
      <c r="K128" s="697"/>
      <c r="L128" s="698"/>
      <c r="M128" s="705"/>
      <c r="N128" s="705"/>
      <c r="O128" s="705"/>
      <c r="P128" s="705"/>
      <c r="Q128" s="705"/>
      <c r="R128" s="706"/>
      <c r="S128" s="707"/>
      <c r="T128" s="707"/>
      <c r="U128" s="707"/>
      <c r="V128" s="708"/>
      <c r="W128" s="159"/>
      <c r="X128" s="19"/>
      <c r="Y128" s="19"/>
      <c r="Z128" s="21"/>
      <c r="AA128" s="26"/>
      <c r="AB128" s="453" t="str">
        <f t="shared" si="4"/>
        <v/>
      </c>
      <c r="AC128" s="121" t="str">
        <f>IF(Y128="","",IFERROR(INDEX(【参考】数式用2!$G$3:$I$451,MATCH(W128,【参考】数式用2!$F$3:$F$451,0),MATCH(VLOOKUP(Y128,【参考】数式用2!$J$2:$K$26,2,FALSE),【参考】数式用2!$G$2:$I$2,0)),10))</f>
        <v/>
      </c>
      <c r="AD128" s="454"/>
    </row>
    <row r="129" spans="1:30" ht="37.5" customHeight="1">
      <c r="A129" s="203"/>
      <c r="B129" s="438">
        <f t="shared" si="3"/>
        <v>76</v>
      </c>
      <c r="C129" s="696"/>
      <c r="D129" s="697"/>
      <c r="E129" s="697"/>
      <c r="F129" s="697"/>
      <c r="G129" s="697"/>
      <c r="H129" s="697"/>
      <c r="I129" s="697"/>
      <c r="J129" s="697"/>
      <c r="K129" s="697"/>
      <c r="L129" s="698"/>
      <c r="M129" s="705"/>
      <c r="N129" s="705"/>
      <c r="O129" s="705"/>
      <c r="P129" s="705"/>
      <c r="Q129" s="705"/>
      <c r="R129" s="706"/>
      <c r="S129" s="707"/>
      <c r="T129" s="707"/>
      <c r="U129" s="707"/>
      <c r="V129" s="708"/>
      <c r="W129" s="159"/>
      <c r="X129" s="19"/>
      <c r="Y129" s="19"/>
      <c r="Z129" s="21"/>
      <c r="AA129" s="26"/>
      <c r="AB129" s="453" t="str">
        <f t="shared" si="4"/>
        <v/>
      </c>
      <c r="AC129" s="121" t="str">
        <f>IF(Y129="","",IFERROR(INDEX(【参考】数式用2!$G$3:$I$451,MATCH(W129,【参考】数式用2!$F$3:$F$451,0),MATCH(VLOOKUP(Y129,【参考】数式用2!$J$2:$K$26,2,FALSE),【参考】数式用2!$G$2:$I$2,0)),10))</f>
        <v/>
      </c>
      <c r="AD129" s="454"/>
    </row>
    <row r="130" spans="1:30" ht="37.5" customHeight="1">
      <c r="A130" s="203"/>
      <c r="B130" s="438">
        <f t="shared" si="3"/>
        <v>77</v>
      </c>
      <c r="C130" s="696"/>
      <c r="D130" s="697"/>
      <c r="E130" s="697"/>
      <c r="F130" s="697"/>
      <c r="G130" s="697"/>
      <c r="H130" s="697"/>
      <c r="I130" s="697"/>
      <c r="J130" s="697"/>
      <c r="K130" s="697"/>
      <c r="L130" s="698"/>
      <c r="M130" s="705"/>
      <c r="N130" s="705"/>
      <c r="O130" s="705"/>
      <c r="P130" s="705"/>
      <c r="Q130" s="705"/>
      <c r="R130" s="706"/>
      <c r="S130" s="707"/>
      <c r="T130" s="707"/>
      <c r="U130" s="707"/>
      <c r="V130" s="708"/>
      <c r="W130" s="159"/>
      <c r="X130" s="19"/>
      <c r="Y130" s="19"/>
      <c r="Z130" s="21"/>
      <c r="AA130" s="26"/>
      <c r="AB130" s="453" t="str">
        <f t="shared" si="4"/>
        <v/>
      </c>
      <c r="AC130" s="121" t="str">
        <f>IF(Y130="","",IFERROR(INDEX(【参考】数式用2!$G$3:$I$451,MATCH(W130,【参考】数式用2!$F$3:$F$451,0),MATCH(VLOOKUP(Y130,【参考】数式用2!$J$2:$K$26,2,FALSE),【参考】数式用2!$G$2:$I$2,0)),10))</f>
        <v/>
      </c>
      <c r="AD130" s="454"/>
    </row>
    <row r="131" spans="1:30" ht="37.5" customHeight="1">
      <c r="A131" s="203"/>
      <c r="B131" s="438">
        <f t="shared" si="3"/>
        <v>78</v>
      </c>
      <c r="C131" s="696"/>
      <c r="D131" s="697"/>
      <c r="E131" s="697"/>
      <c r="F131" s="697"/>
      <c r="G131" s="697"/>
      <c r="H131" s="697"/>
      <c r="I131" s="697"/>
      <c r="J131" s="697"/>
      <c r="K131" s="697"/>
      <c r="L131" s="698"/>
      <c r="M131" s="705"/>
      <c r="N131" s="705"/>
      <c r="O131" s="705"/>
      <c r="P131" s="705"/>
      <c r="Q131" s="705"/>
      <c r="R131" s="706"/>
      <c r="S131" s="707"/>
      <c r="T131" s="707"/>
      <c r="U131" s="707"/>
      <c r="V131" s="708"/>
      <c r="W131" s="159"/>
      <c r="X131" s="19"/>
      <c r="Y131" s="19"/>
      <c r="Z131" s="21"/>
      <c r="AA131" s="26"/>
      <c r="AB131" s="453" t="str">
        <f t="shared" si="4"/>
        <v/>
      </c>
      <c r="AC131" s="121" t="str">
        <f>IF(Y131="","",IFERROR(INDEX(【参考】数式用2!$G$3:$I$451,MATCH(W131,【参考】数式用2!$F$3:$F$451,0),MATCH(VLOOKUP(Y131,【参考】数式用2!$J$2:$K$26,2,FALSE),【参考】数式用2!$G$2:$I$2,0)),10))</f>
        <v/>
      </c>
      <c r="AD131" s="454"/>
    </row>
    <row r="132" spans="1:30" ht="37.5" customHeight="1">
      <c r="A132" s="203"/>
      <c r="B132" s="438">
        <f t="shared" si="3"/>
        <v>79</v>
      </c>
      <c r="C132" s="696"/>
      <c r="D132" s="697"/>
      <c r="E132" s="697"/>
      <c r="F132" s="697"/>
      <c r="G132" s="697"/>
      <c r="H132" s="697"/>
      <c r="I132" s="697"/>
      <c r="J132" s="697"/>
      <c r="K132" s="697"/>
      <c r="L132" s="698"/>
      <c r="M132" s="705"/>
      <c r="N132" s="705"/>
      <c r="O132" s="705"/>
      <c r="P132" s="705"/>
      <c r="Q132" s="705"/>
      <c r="R132" s="706"/>
      <c r="S132" s="707"/>
      <c r="T132" s="707"/>
      <c r="U132" s="707"/>
      <c r="V132" s="708"/>
      <c r="W132" s="159"/>
      <c r="X132" s="19"/>
      <c r="Y132" s="19"/>
      <c r="Z132" s="21"/>
      <c r="AA132" s="26"/>
      <c r="AB132" s="453" t="str">
        <f t="shared" si="4"/>
        <v/>
      </c>
      <c r="AC132" s="121" t="str">
        <f>IF(Y132="","",IFERROR(INDEX(【参考】数式用2!$G$3:$I$451,MATCH(W132,【参考】数式用2!$F$3:$F$451,0),MATCH(VLOOKUP(Y132,【参考】数式用2!$J$2:$K$26,2,FALSE),【参考】数式用2!$G$2:$I$2,0)),10))</f>
        <v/>
      </c>
      <c r="AD132" s="454"/>
    </row>
    <row r="133" spans="1:30" ht="37.5" customHeight="1">
      <c r="A133" s="203"/>
      <c r="B133" s="438">
        <f t="shared" si="3"/>
        <v>80</v>
      </c>
      <c r="C133" s="696"/>
      <c r="D133" s="697"/>
      <c r="E133" s="697"/>
      <c r="F133" s="697"/>
      <c r="G133" s="697"/>
      <c r="H133" s="697"/>
      <c r="I133" s="697"/>
      <c r="J133" s="697"/>
      <c r="K133" s="697"/>
      <c r="L133" s="698"/>
      <c r="M133" s="705"/>
      <c r="N133" s="705"/>
      <c r="O133" s="705"/>
      <c r="P133" s="705"/>
      <c r="Q133" s="705"/>
      <c r="R133" s="706"/>
      <c r="S133" s="707"/>
      <c r="T133" s="707"/>
      <c r="U133" s="707"/>
      <c r="V133" s="708"/>
      <c r="W133" s="159"/>
      <c r="X133" s="19"/>
      <c r="Y133" s="19"/>
      <c r="Z133" s="21"/>
      <c r="AA133" s="26"/>
      <c r="AB133" s="453" t="str">
        <f t="shared" si="4"/>
        <v/>
      </c>
      <c r="AC133" s="121" t="str">
        <f>IF(Y133="","",IFERROR(INDEX(【参考】数式用2!$G$3:$I$451,MATCH(W133,【参考】数式用2!$F$3:$F$451,0),MATCH(VLOOKUP(Y133,【参考】数式用2!$J$2:$K$26,2,FALSE),【参考】数式用2!$G$2:$I$2,0)),10))</f>
        <v/>
      </c>
      <c r="AD133" s="454"/>
    </row>
    <row r="134" spans="1:30" ht="37.5" customHeight="1">
      <c r="A134" s="203"/>
      <c r="B134" s="438">
        <f t="shared" si="3"/>
        <v>81</v>
      </c>
      <c r="C134" s="696"/>
      <c r="D134" s="697"/>
      <c r="E134" s="697"/>
      <c r="F134" s="697"/>
      <c r="G134" s="697"/>
      <c r="H134" s="697"/>
      <c r="I134" s="697"/>
      <c r="J134" s="697"/>
      <c r="K134" s="697"/>
      <c r="L134" s="698"/>
      <c r="M134" s="705"/>
      <c r="N134" s="705"/>
      <c r="O134" s="705"/>
      <c r="P134" s="705"/>
      <c r="Q134" s="705"/>
      <c r="R134" s="706"/>
      <c r="S134" s="707"/>
      <c r="T134" s="707"/>
      <c r="U134" s="707"/>
      <c r="V134" s="708"/>
      <c r="W134" s="159"/>
      <c r="X134" s="19"/>
      <c r="Y134" s="19"/>
      <c r="Z134" s="21"/>
      <c r="AA134" s="26"/>
      <c r="AB134" s="453" t="str">
        <f t="shared" si="4"/>
        <v/>
      </c>
      <c r="AC134" s="121" t="str">
        <f>IF(Y134="","",IFERROR(INDEX(【参考】数式用2!$G$3:$I$451,MATCH(W134,【参考】数式用2!$F$3:$F$451,0),MATCH(VLOOKUP(Y134,【参考】数式用2!$J$2:$K$26,2,FALSE),【参考】数式用2!$G$2:$I$2,0)),10))</f>
        <v/>
      </c>
      <c r="AD134" s="454"/>
    </row>
    <row r="135" spans="1:30" ht="37.5" customHeight="1">
      <c r="A135" s="203"/>
      <c r="B135" s="438">
        <f t="shared" si="3"/>
        <v>82</v>
      </c>
      <c r="C135" s="696"/>
      <c r="D135" s="697"/>
      <c r="E135" s="697"/>
      <c r="F135" s="697"/>
      <c r="G135" s="697"/>
      <c r="H135" s="697"/>
      <c r="I135" s="697"/>
      <c r="J135" s="697"/>
      <c r="K135" s="697"/>
      <c r="L135" s="698"/>
      <c r="M135" s="705"/>
      <c r="N135" s="705"/>
      <c r="O135" s="705"/>
      <c r="P135" s="705"/>
      <c r="Q135" s="705"/>
      <c r="R135" s="706"/>
      <c r="S135" s="707"/>
      <c r="T135" s="707"/>
      <c r="U135" s="707"/>
      <c r="V135" s="708"/>
      <c r="W135" s="159"/>
      <c r="X135" s="19"/>
      <c r="Y135" s="19"/>
      <c r="Z135" s="21"/>
      <c r="AA135" s="26"/>
      <c r="AB135" s="453" t="str">
        <f t="shared" si="4"/>
        <v/>
      </c>
      <c r="AC135" s="121" t="str">
        <f>IF(Y135="","",IFERROR(INDEX(【参考】数式用2!$G$3:$I$451,MATCH(W135,【参考】数式用2!$F$3:$F$451,0),MATCH(VLOOKUP(Y135,【参考】数式用2!$J$2:$K$26,2,FALSE),【参考】数式用2!$G$2:$I$2,0)),10))</f>
        <v/>
      </c>
      <c r="AD135" s="454"/>
    </row>
    <row r="136" spans="1:30" ht="37.5" customHeight="1">
      <c r="A136" s="203"/>
      <c r="B136" s="438">
        <f t="shared" si="3"/>
        <v>83</v>
      </c>
      <c r="C136" s="696"/>
      <c r="D136" s="697"/>
      <c r="E136" s="697"/>
      <c r="F136" s="697"/>
      <c r="G136" s="697"/>
      <c r="H136" s="697"/>
      <c r="I136" s="697"/>
      <c r="J136" s="697"/>
      <c r="K136" s="697"/>
      <c r="L136" s="698"/>
      <c r="M136" s="705"/>
      <c r="N136" s="705"/>
      <c r="O136" s="705"/>
      <c r="P136" s="705"/>
      <c r="Q136" s="705"/>
      <c r="R136" s="706"/>
      <c r="S136" s="707"/>
      <c r="T136" s="707"/>
      <c r="U136" s="707"/>
      <c r="V136" s="708"/>
      <c r="W136" s="159"/>
      <c r="X136" s="19"/>
      <c r="Y136" s="19"/>
      <c r="Z136" s="21"/>
      <c r="AA136" s="26"/>
      <c r="AB136" s="453" t="str">
        <f t="shared" si="4"/>
        <v/>
      </c>
      <c r="AC136" s="121" t="str">
        <f>IF(Y136="","",IFERROR(INDEX(【参考】数式用2!$G$3:$I$451,MATCH(W136,【参考】数式用2!$F$3:$F$451,0),MATCH(VLOOKUP(Y136,【参考】数式用2!$J$2:$K$26,2,FALSE),【参考】数式用2!$G$2:$I$2,0)),10))</f>
        <v/>
      </c>
      <c r="AD136" s="454"/>
    </row>
    <row r="137" spans="1:30" ht="37.5" customHeight="1">
      <c r="A137" s="203"/>
      <c r="B137" s="438">
        <f t="shared" si="3"/>
        <v>84</v>
      </c>
      <c r="C137" s="696"/>
      <c r="D137" s="697"/>
      <c r="E137" s="697"/>
      <c r="F137" s="697"/>
      <c r="G137" s="697"/>
      <c r="H137" s="697"/>
      <c r="I137" s="697"/>
      <c r="J137" s="697"/>
      <c r="K137" s="697"/>
      <c r="L137" s="698"/>
      <c r="M137" s="705"/>
      <c r="N137" s="705"/>
      <c r="O137" s="705"/>
      <c r="P137" s="705"/>
      <c r="Q137" s="705"/>
      <c r="R137" s="706"/>
      <c r="S137" s="707"/>
      <c r="T137" s="707"/>
      <c r="U137" s="707"/>
      <c r="V137" s="708"/>
      <c r="W137" s="159"/>
      <c r="X137" s="19"/>
      <c r="Y137" s="19"/>
      <c r="Z137" s="21"/>
      <c r="AA137" s="26"/>
      <c r="AB137" s="453" t="str">
        <f t="shared" si="4"/>
        <v/>
      </c>
      <c r="AC137" s="121" t="str">
        <f>IF(Y137="","",IFERROR(INDEX(【参考】数式用2!$G$3:$I$451,MATCH(W137,【参考】数式用2!$F$3:$F$451,0),MATCH(VLOOKUP(Y137,【参考】数式用2!$J$2:$K$26,2,FALSE),【参考】数式用2!$G$2:$I$2,0)),10))</f>
        <v/>
      </c>
      <c r="AD137" s="454"/>
    </row>
    <row r="138" spans="1:30" ht="37.5" customHeight="1">
      <c r="A138" s="203"/>
      <c r="B138" s="438">
        <f t="shared" si="3"/>
        <v>85</v>
      </c>
      <c r="C138" s="696"/>
      <c r="D138" s="697"/>
      <c r="E138" s="697"/>
      <c r="F138" s="697"/>
      <c r="G138" s="697"/>
      <c r="H138" s="697"/>
      <c r="I138" s="697"/>
      <c r="J138" s="697"/>
      <c r="K138" s="697"/>
      <c r="L138" s="698"/>
      <c r="M138" s="705"/>
      <c r="N138" s="705"/>
      <c r="O138" s="705"/>
      <c r="P138" s="705"/>
      <c r="Q138" s="705"/>
      <c r="R138" s="706"/>
      <c r="S138" s="707"/>
      <c r="T138" s="707"/>
      <c r="U138" s="707"/>
      <c r="V138" s="708"/>
      <c r="W138" s="159"/>
      <c r="X138" s="19"/>
      <c r="Y138" s="19"/>
      <c r="Z138" s="21"/>
      <c r="AA138" s="26"/>
      <c r="AB138" s="453" t="str">
        <f t="shared" si="4"/>
        <v/>
      </c>
      <c r="AC138" s="121" t="str">
        <f>IF(Y138="","",IFERROR(INDEX(【参考】数式用2!$G$3:$I$451,MATCH(W138,【参考】数式用2!$F$3:$F$451,0),MATCH(VLOOKUP(Y138,【参考】数式用2!$J$2:$K$26,2,FALSE),【参考】数式用2!$G$2:$I$2,0)),10))</f>
        <v/>
      </c>
      <c r="AD138" s="454"/>
    </row>
    <row r="139" spans="1:30" ht="37.5" customHeight="1">
      <c r="A139" s="203"/>
      <c r="B139" s="438">
        <f t="shared" si="3"/>
        <v>86</v>
      </c>
      <c r="C139" s="696"/>
      <c r="D139" s="697"/>
      <c r="E139" s="697"/>
      <c r="F139" s="697"/>
      <c r="G139" s="697"/>
      <c r="H139" s="697"/>
      <c r="I139" s="697"/>
      <c r="J139" s="697"/>
      <c r="K139" s="697"/>
      <c r="L139" s="698"/>
      <c r="M139" s="705"/>
      <c r="N139" s="705"/>
      <c r="O139" s="705"/>
      <c r="P139" s="705"/>
      <c r="Q139" s="705"/>
      <c r="R139" s="706"/>
      <c r="S139" s="707"/>
      <c r="T139" s="707"/>
      <c r="U139" s="707"/>
      <c r="V139" s="708"/>
      <c r="W139" s="159"/>
      <c r="X139" s="19"/>
      <c r="Y139" s="19"/>
      <c r="Z139" s="21"/>
      <c r="AA139" s="26"/>
      <c r="AB139" s="453" t="str">
        <f t="shared" si="4"/>
        <v/>
      </c>
      <c r="AC139" s="121" t="str">
        <f>IF(Y139="","",IFERROR(INDEX(【参考】数式用2!$G$3:$I$451,MATCH(W139,【参考】数式用2!$F$3:$F$451,0),MATCH(VLOOKUP(Y139,【参考】数式用2!$J$2:$K$26,2,FALSE),【参考】数式用2!$G$2:$I$2,0)),10))</f>
        <v/>
      </c>
      <c r="AD139" s="454"/>
    </row>
    <row r="140" spans="1:30" ht="37.5" customHeight="1">
      <c r="A140" s="203"/>
      <c r="B140" s="438">
        <f t="shared" si="3"/>
        <v>87</v>
      </c>
      <c r="C140" s="696"/>
      <c r="D140" s="697"/>
      <c r="E140" s="697"/>
      <c r="F140" s="697"/>
      <c r="G140" s="697"/>
      <c r="H140" s="697"/>
      <c r="I140" s="697"/>
      <c r="J140" s="697"/>
      <c r="K140" s="697"/>
      <c r="L140" s="698"/>
      <c r="M140" s="705"/>
      <c r="N140" s="705"/>
      <c r="O140" s="705"/>
      <c r="P140" s="705"/>
      <c r="Q140" s="705"/>
      <c r="R140" s="706"/>
      <c r="S140" s="707"/>
      <c r="T140" s="707"/>
      <c r="U140" s="707"/>
      <c r="V140" s="708"/>
      <c r="W140" s="159"/>
      <c r="X140" s="19"/>
      <c r="Y140" s="19"/>
      <c r="Z140" s="21"/>
      <c r="AA140" s="26"/>
      <c r="AB140" s="453" t="str">
        <f t="shared" si="4"/>
        <v/>
      </c>
      <c r="AC140" s="121" t="str">
        <f>IF(Y140="","",IFERROR(INDEX(【参考】数式用2!$G$3:$I$451,MATCH(W140,【参考】数式用2!$F$3:$F$451,0),MATCH(VLOOKUP(Y140,【参考】数式用2!$J$2:$K$26,2,FALSE),【参考】数式用2!$G$2:$I$2,0)),10))</f>
        <v/>
      </c>
      <c r="AD140" s="454"/>
    </row>
    <row r="141" spans="1:30" ht="37.5" customHeight="1">
      <c r="A141" s="203"/>
      <c r="B141" s="438">
        <f t="shared" si="3"/>
        <v>88</v>
      </c>
      <c r="C141" s="696"/>
      <c r="D141" s="697"/>
      <c r="E141" s="697"/>
      <c r="F141" s="697"/>
      <c r="G141" s="697"/>
      <c r="H141" s="697"/>
      <c r="I141" s="697"/>
      <c r="J141" s="697"/>
      <c r="K141" s="697"/>
      <c r="L141" s="698"/>
      <c r="M141" s="705"/>
      <c r="N141" s="705"/>
      <c r="O141" s="705"/>
      <c r="P141" s="705"/>
      <c r="Q141" s="705"/>
      <c r="R141" s="706"/>
      <c r="S141" s="707"/>
      <c r="T141" s="707"/>
      <c r="U141" s="707"/>
      <c r="V141" s="708"/>
      <c r="W141" s="159"/>
      <c r="X141" s="19"/>
      <c r="Y141" s="19"/>
      <c r="Z141" s="21"/>
      <c r="AA141" s="26"/>
      <c r="AB141" s="453" t="str">
        <f t="shared" si="4"/>
        <v/>
      </c>
      <c r="AC141" s="121" t="str">
        <f>IF(Y141="","",IFERROR(INDEX(【参考】数式用2!$G$3:$I$451,MATCH(W141,【参考】数式用2!$F$3:$F$451,0),MATCH(VLOOKUP(Y141,【参考】数式用2!$J$2:$K$26,2,FALSE),【参考】数式用2!$G$2:$I$2,0)),10))</f>
        <v/>
      </c>
      <c r="AD141" s="454"/>
    </row>
    <row r="142" spans="1:30" ht="37.5" customHeight="1">
      <c r="A142" s="203"/>
      <c r="B142" s="438">
        <f t="shared" si="3"/>
        <v>89</v>
      </c>
      <c r="C142" s="696"/>
      <c r="D142" s="697"/>
      <c r="E142" s="697"/>
      <c r="F142" s="697"/>
      <c r="G142" s="697"/>
      <c r="H142" s="697"/>
      <c r="I142" s="697"/>
      <c r="J142" s="697"/>
      <c r="K142" s="697"/>
      <c r="L142" s="698"/>
      <c r="M142" s="705"/>
      <c r="N142" s="705"/>
      <c r="O142" s="705"/>
      <c r="P142" s="705"/>
      <c r="Q142" s="705"/>
      <c r="R142" s="706"/>
      <c r="S142" s="707"/>
      <c r="T142" s="707"/>
      <c r="U142" s="707"/>
      <c r="V142" s="708"/>
      <c r="W142" s="159"/>
      <c r="X142" s="19"/>
      <c r="Y142" s="19"/>
      <c r="Z142" s="21"/>
      <c r="AA142" s="26"/>
      <c r="AB142" s="453" t="str">
        <f t="shared" si="4"/>
        <v/>
      </c>
      <c r="AC142" s="121" t="str">
        <f>IF(Y142="","",IFERROR(INDEX(【参考】数式用2!$G$3:$I$451,MATCH(W142,【参考】数式用2!$F$3:$F$451,0),MATCH(VLOOKUP(Y142,【参考】数式用2!$J$2:$K$26,2,FALSE),【参考】数式用2!$G$2:$I$2,0)),10))</f>
        <v/>
      </c>
      <c r="AD142" s="454"/>
    </row>
    <row r="143" spans="1:30" ht="37.5" customHeight="1">
      <c r="A143" s="203"/>
      <c r="B143" s="438">
        <f t="shared" si="3"/>
        <v>90</v>
      </c>
      <c r="C143" s="696"/>
      <c r="D143" s="697"/>
      <c r="E143" s="697"/>
      <c r="F143" s="697"/>
      <c r="G143" s="697"/>
      <c r="H143" s="697"/>
      <c r="I143" s="697"/>
      <c r="J143" s="697"/>
      <c r="K143" s="697"/>
      <c r="L143" s="698"/>
      <c r="M143" s="705"/>
      <c r="N143" s="705"/>
      <c r="O143" s="705"/>
      <c r="P143" s="705"/>
      <c r="Q143" s="705"/>
      <c r="R143" s="706"/>
      <c r="S143" s="707"/>
      <c r="T143" s="707"/>
      <c r="U143" s="707"/>
      <c r="V143" s="708"/>
      <c r="W143" s="159"/>
      <c r="X143" s="19"/>
      <c r="Y143" s="19"/>
      <c r="Z143" s="21"/>
      <c r="AA143" s="26"/>
      <c r="AB143" s="453" t="str">
        <f t="shared" si="4"/>
        <v/>
      </c>
      <c r="AC143" s="121" t="str">
        <f>IF(Y143="","",IFERROR(INDEX(【参考】数式用2!$G$3:$I$451,MATCH(W143,【参考】数式用2!$F$3:$F$451,0),MATCH(VLOOKUP(Y143,【参考】数式用2!$J$2:$K$26,2,FALSE),【参考】数式用2!$G$2:$I$2,0)),10))</f>
        <v/>
      </c>
      <c r="AD143" s="454"/>
    </row>
    <row r="144" spans="1:30" ht="37.5" customHeight="1">
      <c r="A144" s="203"/>
      <c r="B144" s="438">
        <f t="shared" si="3"/>
        <v>91</v>
      </c>
      <c r="C144" s="696"/>
      <c r="D144" s="697"/>
      <c r="E144" s="697"/>
      <c r="F144" s="697"/>
      <c r="G144" s="697"/>
      <c r="H144" s="697"/>
      <c r="I144" s="697"/>
      <c r="J144" s="697"/>
      <c r="K144" s="697"/>
      <c r="L144" s="698"/>
      <c r="M144" s="705"/>
      <c r="N144" s="705"/>
      <c r="O144" s="705"/>
      <c r="P144" s="705"/>
      <c r="Q144" s="705"/>
      <c r="R144" s="706"/>
      <c r="S144" s="707"/>
      <c r="T144" s="707"/>
      <c r="U144" s="707"/>
      <c r="V144" s="708"/>
      <c r="W144" s="159"/>
      <c r="X144" s="19"/>
      <c r="Y144" s="19"/>
      <c r="Z144" s="21"/>
      <c r="AA144" s="26"/>
      <c r="AB144" s="453" t="str">
        <f t="shared" si="4"/>
        <v/>
      </c>
      <c r="AC144" s="121" t="str">
        <f>IF(Y144="","",IFERROR(INDEX(【参考】数式用2!$G$3:$I$451,MATCH(W144,【参考】数式用2!$F$3:$F$451,0),MATCH(VLOOKUP(Y144,【参考】数式用2!$J$2:$K$26,2,FALSE),【参考】数式用2!$G$2:$I$2,0)),10))</f>
        <v/>
      </c>
      <c r="AD144" s="454"/>
    </row>
    <row r="145" spans="1:30" ht="37.5" customHeight="1">
      <c r="A145" s="203"/>
      <c r="B145" s="438">
        <f t="shared" si="3"/>
        <v>92</v>
      </c>
      <c r="C145" s="696"/>
      <c r="D145" s="697"/>
      <c r="E145" s="697"/>
      <c r="F145" s="697"/>
      <c r="G145" s="697"/>
      <c r="H145" s="697"/>
      <c r="I145" s="697"/>
      <c r="J145" s="697"/>
      <c r="K145" s="697"/>
      <c r="L145" s="698"/>
      <c r="M145" s="705"/>
      <c r="N145" s="705"/>
      <c r="O145" s="705"/>
      <c r="P145" s="705"/>
      <c r="Q145" s="705"/>
      <c r="R145" s="706"/>
      <c r="S145" s="707"/>
      <c r="T145" s="707"/>
      <c r="U145" s="707"/>
      <c r="V145" s="708"/>
      <c r="W145" s="159"/>
      <c r="X145" s="19"/>
      <c r="Y145" s="19"/>
      <c r="Z145" s="21"/>
      <c r="AA145" s="26"/>
      <c r="AB145" s="453" t="str">
        <f t="shared" si="4"/>
        <v/>
      </c>
      <c r="AC145" s="121" t="str">
        <f>IF(Y145="","",IFERROR(INDEX(【参考】数式用2!$G$3:$I$451,MATCH(W145,【参考】数式用2!$F$3:$F$451,0),MATCH(VLOOKUP(Y145,【参考】数式用2!$J$2:$K$26,2,FALSE),【参考】数式用2!$G$2:$I$2,0)),10))</f>
        <v/>
      </c>
      <c r="AD145" s="454"/>
    </row>
    <row r="146" spans="1:30" ht="37.5" customHeight="1">
      <c r="A146" s="203"/>
      <c r="B146" s="438">
        <f t="shared" ref="B146:B151" si="5">B145+1</f>
        <v>93</v>
      </c>
      <c r="C146" s="696"/>
      <c r="D146" s="697"/>
      <c r="E146" s="697"/>
      <c r="F146" s="697"/>
      <c r="G146" s="697"/>
      <c r="H146" s="697"/>
      <c r="I146" s="697"/>
      <c r="J146" s="697"/>
      <c r="K146" s="697"/>
      <c r="L146" s="698"/>
      <c r="M146" s="705"/>
      <c r="N146" s="705"/>
      <c r="O146" s="705"/>
      <c r="P146" s="705"/>
      <c r="Q146" s="705"/>
      <c r="R146" s="706"/>
      <c r="S146" s="707"/>
      <c r="T146" s="707"/>
      <c r="U146" s="707"/>
      <c r="V146" s="708"/>
      <c r="W146" s="159"/>
      <c r="X146" s="19"/>
      <c r="Y146" s="19"/>
      <c r="Z146" s="21"/>
      <c r="AA146" s="26"/>
      <c r="AB146" s="453" t="str">
        <f t="shared" si="4"/>
        <v/>
      </c>
      <c r="AC146" s="121" t="str">
        <f>IF(Y146="","",IFERROR(INDEX(【参考】数式用2!$G$3:$I$451,MATCH(W146,【参考】数式用2!$F$3:$F$451,0),MATCH(VLOOKUP(Y146,【参考】数式用2!$J$2:$K$26,2,FALSE),【参考】数式用2!$G$2:$I$2,0)),10))</f>
        <v/>
      </c>
      <c r="AD146" s="454"/>
    </row>
    <row r="147" spans="1:30" ht="37.5" customHeight="1">
      <c r="A147" s="203"/>
      <c r="B147" s="438">
        <f t="shared" si="5"/>
        <v>94</v>
      </c>
      <c r="C147" s="696"/>
      <c r="D147" s="697"/>
      <c r="E147" s="697"/>
      <c r="F147" s="697"/>
      <c r="G147" s="697"/>
      <c r="H147" s="697"/>
      <c r="I147" s="697"/>
      <c r="J147" s="697"/>
      <c r="K147" s="697"/>
      <c r="L147" s="698"/>
      <c r="M147" s="705"/>
      <c r="N147" s="705"/>
      <c r="O147" s="705"/>
      <c r="P147" s="705"/>
      <c r="Q147" s="705"/>
      <c r="R147" s="706"/>
      <c r="S147" s="707"/>
      <c r="T147" s="707"/>
      <c r="U147" s="707"/>
      <c r="V147" s="708"/>
      <c r="W147" s="159"/>
      <c r="X147" s="19"/>
      <c r="Y147" s="19"/>
      <c r="Z147" s="21"/>
      <c r="AA147" s="26"/>
      <c r="AB147" s="453" t="str">
        <f t="shared" si="4"/>
        <v/>
      </c>
      <c r="AC147" s="121" t="str">
        <f>IF(Y147="","",IFERROR(INDEX(【参考】数式用2!$G$3:$I$451,MATCH(W147,【参考】数式用2!$F$3:$F$451,0),MATCH(VLOOKUP(Y147,【参考】数式用2!$J$2:$K$26,2,FALSE),【参考】数式用2!$G$2:$I$2,0)),10))</f>
        <v/>
      </c>
      <c r="AD147" s="454"/>
    </row>
    <row r="148" spans="1:30" ht="37.5" customHeight="1">
      <c r="A148" s="203"/>
      <c r="B148" s="438">
        <f t="shared" si="5"/>
        <v>95</v>
      </c>
      <c r="C148" s="696"/>
      <c r="D148" s="697"/>
      <c r="E148" s="697"/>
      <c r="F148" s="697"/>
      <c r="G148" s="697"/>
      <c r="H148" s="697"/>
      <c r="I148" s="697"/>
      <c r="J148" s="697"/>
      <c r="K148" s="697"/>
      <c r="L148" s="698"/>
      <c r="M148" s="705"/>
      <c r="N148" s="705"/>
      <c r="O148" s="705"/>
      <c r="P148" s="705"/>
      <c r="Q148" s="705"/>
      <c r="R148" s="706"/>
      <c r="S148" s="707"/>
      <c r="T148" s="707"/>
      <c r="U148" s="707"/>
      <c r="V148" s="708"/>
      <c r="W148" s="159"/>
      <c r="X148" s="19"/>
      <c r="Y148" s="19"/>
      <c r="Z148" s="21"/>
      <c r="AA148" s="26"/>
      <c r="AB148" s="453" t="str">
        <f t="shared" si="4"/>
        <v/>
      </c>
      <c r="AC148" s="121" t="str">
        <f>IF(Y148="","",IFERROR(INDEX(【参考】数式用2!$G$3:$I$451,MATCH(W148,【参考】数式用2!$F$3:$F$451,0),MATCH(VLOOKUP(Y148,【参考】数式用2!$J$2:$K$26,2,FALSE),【参考】数式用2!$G$2:$I$2,0)),10))</f>
        <v/>
      </c>
      <c r="AD148" s="454"/>
    </row>
    <row r="149" spans="1:30" ht="37.5" customHeight="1">
      <c r="A149" s="203"/>
      <c r="B149" s="438">
        <f t="shared" si="5"/>
        <v>96</v>
      </c>
      <c r="C149" s="696"/>
      <c r="D149" s="697"/>
      <c r="E149" s="697"/>
      <c r="F149" s="697"/>
      <c r="G149" s="697"/>
      <c r="H149" s="697"/>
      <c r="I149" s="697"/>
      <c r="J149" s="697"/>
      <c r="K149" s="697"/>
      <c r="L149" s="698"/>
      <c r="M149" s="705"/>
      <c r="N149" s="705"/>
      <c r="O149" s="705"/>
      <c r="P149" s="705"/>
      <c r="Q149" s="705"/>
      <c r="R149" s="706"/>
      <c r="S149" s="707"/>
      <c r="T149" s="707"/>
      <c r="U149" s="707"/>
      <c r="V149" s="708"/>
      <c r="W149" s="159"/>
      <c r="X149" s="19"/>
      <c r="Y149" s="19"/>
      <c r="Z149" s="21"/>
      <c r="AA149" s="26"/>
      <c r="AB149" s="453" t="str">
        <f t="shared" si="4"/>
        <v/>
      </c>
      <c r="AC149" s="121" t="str">
        <f>IF(Y149="","",IFERROR(INDEX(【参考】数式用2!$G$3:$I$451,MATCH(W149,【参考】数式用2!$F$3:$F$451,0),MATCH(VLOOKUP(Y149,【参考】数式用2!$J$2:$K$26,2,FALSE),【参考】数式用2!$G$2:$I$2,0)),10))</f>
        <v/>
      </c>
      <c r="AD149" s="454"/>
    </row>
    <row r="150" spans="1:30" ht="37.5" customHeight="1">
      <c r="A150" s="203"/>
      <c r="B150" s="438">
        <f t="shared" si="5"/>
        <v>97</v>
      </c>
      <c r="C150" s="696"/>
      <c r="D150" s="697"/>
      <c r="E150" s="697"/>
      <c r="F150" s="697"/>
      <c r="G150" s="697"/>
      <c r="H150" s="697"/>
      <c r="I150" s="697"/>
      <c r="J150" s="697"/>
      <c r="K150" s="697"/>
      <c r="L150" s="698"/>
      <c r="M150" s="705"/>
      <c r="N150" s="705"/>
      <c r="O150" s="705"/>
      <c r="P150" s="705"/>
      <c r="Q150" s="705"/>
      <c r="R150" s="706"/>
      <c r="S150" s="707"/>
      <c r="T150" s="707"/>
      <c r="U150" s="707"/>
      <c r="V150" s="708"/>
      <c r="W150" s="159"/>
      <c r="X150" s="19"/>
      <c r="Y150" s="19"/>
      <c r="Z150" s="21"/>
      <c r="AA150" s="26"/>
      <c r="AB150" s="453" t="str">
        <f t="shared" si="4"/>
        <v/>
      </c>
      <c r="AC150" s="121" t="str">
        <f>IF(Y150="","",IFERROR(INDEX(【参考】数式用2!$G$3:$I$451,MATCH(W150,【参考】数式用2!$F$3:$F$451,0),MATCH(VLOOKUP(Y150,【参考】数式用2!$J$2:$K$26,2,FALSE),【参考】数式用2!$G$2:$I$2,0)),10))</f>
        <v/>
      </c>
      <c r="AD150" s="454"/>
    </row>
    <row r="151" spans="1:30" ht="37.5" customHeight="1">
      <c r="A151" s="203"/>
      <c r="B151" s="438">
        <f t="shared" si="5"/>
        <v>98</v>
      </c>
      <c r="C151" s="696"/>
      <c r="D151" s="697"/>
      <c r="E151" s="697"/>
      <c r="F151" s="697"/>
      <c r="G151" s="697"/>
      <c r="H151" s="697"/>
      <c r="I151" s="697"/>
      <c r="J151" s="697"/>
      <c r="K151" s="697"/>
      <c r="L151" s="698"/>
      <c r="M151" s="705"/>
      <c r="N151" s="705"/>
      <c r="O151" s="705"/>
      <c r="P151" s="705"/>
      <c r="Q151" s="705"/>
      <c r="R151" s="706"/>
      <c r="S151" s="707"/>
      <c r="T151" s="707"/>
      <c r="U151" s="707"/>
      <c r="V151" s="708"/>
      <c r="W151" s="159"/>
      <c r="X151" s="19"/>
      <c r="Y151" s="19"/>
      <c r="Z151" s="21"/>
      <c r="AA151" s="26"/>
      <c r="AB151" s="453" t="str">
        <f t="shared" si="4"/>
        <v/>
      </c>
      <c r="AC151" s="121" t="str">
        <f>IF(Y151="","",IFERROR(INDEX(【参考】数式用2!$G$3:$I$451,MATCH(W151,【参考】数式用2!$F$3:$F$451,0),MATCH(VLOOKUP(Y151,【参考】数式用2!$J$2:$K$26,2,FALSE),【参考】数式用2!$G$2:$I$2,0)),10))</f>
        <v/>
      </c>
      <c r="AD151" s="454"/>
    </row>
    <row r="152" spans="1:30" ht="37.5" customHeight="1">
      <c r="A152" s="203"/>
      <c r="B152" s="438">
        <f>B151+1</f>
        <v>99</v>
      </c>
      <c r="C152" s="696"/>
      <c r="D152" s="697"/>
      <c r="E152" s="697"/>
      <c r="F152" s="697"/>
      <c r="G152" s="697"/>
      <c r="H152" s="697"/>
      <c r="I152" s="697"/>
      <c r="J152" s="697"/>
      <c r="K152" s="697"/>
      <c r="L152" s="698"/>
      <c r="M152" s="705"/>
      <c r="N152" s="705"/>
      <c r="O152" s="705"/>
      <c r="P152" s="705"/>
      <c r="Q152" s="705"/>
      <c r="R152" s="706"/>
      <c r="S152" s="707"/>
      <c r="T152" s="707"/>
      <c r="U152" s="707"/>
      <c r="V152" s="708"/>
      <c r="W152" s="159"/>
      <c r="X152" s="19"/>
      <c r="Y152" s="19"/>
      <c r="Z152" s="21"/>
      <c r="AA152" s="26"/>
      <c r="AB152" s="453" t="str">
        <f t="shared" si="4"/>
        <v/>
      </c>
      <c r="AC152" s="121" t="str">
        <f>IF(Y152="","",IFERROR(INDEX(【参考】数式用2!$G$3:$I$451,MATCH(W152,【参考】数式用2!$F$3:$F$451,0),MATCH(VLOOKUP(Y152,【参考】数式用2!$J$2:$K$26,2,FALSE),【参考】数式用2!$G$2:$I$2,0)),10))</f>
        <v/>
      </c>
      <c r="AD152" s="454"/>
    </row>
    <row r="153" spans="1:30" ht="37.5" customHeight="1" thickBot="1">
      <c r="A153" s="203"/>
      <c r="B153" s="438">
        <f>B152+1</f>
        <v>100</v>
      </c>
      <c r="C153" s="699"/>
      <c r="D153" s="700"/>
      <c r="E153" s="700"/>
      <c r="F153" s="700"/>
      <c r="G153" s="700"/>
      <c r="H153" s="700"/>
      <c r="I153" s="700"/>
      <c r="J153" s="700"/>
      <c r="K153" s="700"/>
      <c r="L153" s="701"/>
      <c r="M153" s="722"/>
      <c r="N153" s="722"/>
      <c r="O153" s="722"/>
      <c r="P153" s="722"/>
      <c r="Q153" s="722"/>
      <c r="R153" s="775"/>
      <c r="S153" s="776"/>
      <c r="T153" s="776"/>
      <c r="U153" s="776"/>
      <c r="V153" s="777"/>
      <c r="W153" s="690"/>
      <c r="X153" s="22"/>
      <c r="Y153" s="22"/>
      <c r="Z153" s="165"/>
      <c r="AA153" s="166"/>
      <c r="AB153" s="455" t="str">
        <f t="shared" si="4"/>
        <v/>
      </c>
      <c r="AC153" s="122" t="str">
        <f>IF(Y153="","",IFERROR(INDEX(【参考】数式用2!$G$3:$I$451,MATCH(W153,【参考】数式用2!$F$3:$F$451,0),MATCH(VLOOKUP(Y153,【参考】数式用2!$J$2:$K$26,2,FALSE),【参考】数式用2!$G$2:$I$2,0)),10))</f>
        <v/>
      </c>
      <c r="AD153" s="454"/>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2" customWidth="1"/>
    <col min="2" max="2" width="3.125" style="172" customWidth="1"/>
    <col min="3" max="7" width="2.625" style="172" customWidth="1"/>
    <col min="8" max="36" width="2.5" style="172" customWidth="1"/>
    <col min="37" max="37" width="2.875" style="172" customWidth="1"/>
    <col min="38" max="38" width="2.5" style="172" customWidth="1"/>
    <col min="39" max="39" width="6.875" style="172" customWidth="1"/>
    <col min="40" max="43" width="5.375" style="172" customWidth="1"/>
    <col min="44" max="44" width="7.375" style="172" customWidth="1"/>
    <col min="45" max="48" width="5.375" style="172" customWidth="1"/>
    <col min="49" max="51" width="5.5" style="172" customWidth="1"/>
    <col min="52" max="52" width="5.875" style="172" customWidth="1"/>
    <col min="53" max="53" width="6" style="172" customWidth="1"/>
    <col min="54" max="54" width="5.625" style="172" customWidth="1"/>
    <col min="55" max="63" width="4.125" style="172" customWidth="1"/>
    <col min="64" max="65" width="9" style="172"/>
    <col min="66" max="66" width="9" style="172" customWidth="1"/>
    <col min="67" max="16384" width="9" style="172"/>
  </cols>
  <sheetData>
    <row r="1" spans="1:39" ht="18.75" customHeight="1">
      <c r="A1" s="169"/>
      <c r="B1" s="496" t="s">
        <v>2215</v>
      </c>
      <c r="C1" s="171"/>
      <c r="D1" s="171"/>
      <c r="E1" s="171"/>
      <c r="F1" s="171"/>
      <c r="G1" s="171"/>
      <c r="H1" s="171"/>
      <c r="I1" s="171"/>
      <c r="J1" s="171"/>
      <c r="K1" s="171"/>
      <c r="L1" s="171"/>
      <c r="M1" s="171"/>
      <c r="N1" s="171"/>
      <c r="O1" s="171"/>
      <c r="P1" s="171"/>
      <c r="Q1" s="171"/>
      <c r="R1" s="171"/>
      <c r="S1" s="171"/>
      <c r="T1" s="171"/>
      <c r="U1" s="171"/>
      <c r="V1" s="171"/>
      <c r="W1" s="171"/>
      <c r="X1" s="171"/>
      <c r="Y1" s="171"/>
      <c r="Z1" s="937" t="s">
        <v>54</v>
      </c>
      <c r="AA1" s="937"/>
      <c r="AB1" s="937"/>
      <c r="AC1" s="937"/>
      <c r="AD1" s="937" t="str">
        <f>IF(基本情報入力シート!C33="","",基本情報入力シート!C33)</f>
        <v>○○市</v>
      </c>
      <c r="AE1" s="937"/>
      <c r="AF1" s="937"/>
      <c r="AG1" s="937"/>
      <c r="AH1" s="937"/>
      <c r="AI1" s="937"/>
      <c r="AJ1" s="937"/>
      <c r="AK1" s="937"/>
      <c r="AL1" s="169"/>
    </row>
    <row r="2" spans="1:39" ht="10.5" customHeight="1">
      <c r="A2" s="169"/>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69"/>
    </row>
    <row r="3" spans="1:39" ht="24" customHeight="1">
      <c r="A3" s="169"/>
      <c r="B3" s="954" t="s">
        <v>2106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3"/>
      <c r="AM3" s="174"/>
    </row>
    <row r="4" spans="1:39" ht="9" customHeight="1">
      <c r="A4" s="169"/>
      <c r="B4" s="175"/>
      <c r="C4" s="176"/>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69"/>
    </row>
    <row r="5" spans="1:39" ht="19.5" customHeight="1">
      <c r="A5" s="169"/>
      <c r="B5" s="177" t="s">
        <v>2136</v>
      </c>
      <c r="C5" s="177"/>
      <c r="D5" s="177"/>
      <c r="E5" s="177"/>
      <c r="F5" s="177"/>
      <c r="G5" s="177"/>
      <c r="H5" s="177"/>
      <c r="I5" s="177"/>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9"/>
    </row>
    <row r="6" spans="1:39" s="180" customFormat="1" ht="13.5" customHeight="1">
      <c r="A6" s="179"/>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79"/>
    </row>
    <row r="7" spans="1:39" s="180" customFormat="1" ht="25.5" customHeight="1">
      <c r="A7" s="179"/>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79"/>
    </row>
    <row r="8" spans="1:39" s="180" customFormat="1" ht="12.75" customHeight="1">
      <c r="A8" s="179"/>
      <c r="B8" s="980" t="s">
        <v>75</v>
      </c>
      <c r="C8" s="981"/>
      <c r="D8" s="981"/>
      <c r="E8" s="981"/>
      <c r="F8" s="981"/>
      <c r="G8" s="982"/>
      <c r="H8" s="181" t="s">
        <v>6</v>
      </c>
      <c r="I8" s="956" t="str">
        <f>IF(基本情報入力シート!AE33="－","",基本情報入力シート!AE33)</f>
        <v>100－1234</v>
      </c>
      <c r="J8" s="956"/>
      <c r="K8" s="956"/>
      <c r="L8" s="956"/>
      <c r="M8" s="956"/>
      <c r="N8" s="182"/>
      <c r="O8" s="183"/>
      <c r="P8" s="183"/>
      <c r="Q8" s="183"/>
      <c r="R8" s="183"/>
      <c r="S8" s="183"/>
      <c r="T8" s="183"/>
      <c r="U8" s="183"/>
      <c r="V8" s="183"/>
      <c r="W8" s="183"/>
      <c r="X8" s="183"/>
      <c r="Y8" s="183"/>
      <c r="Z8" s="183"/>
      <c r="AA8" s="183"/>
      <c r="AB8" s="183"/>
      <c r="AC8" s="183"/>
      <c r="AD8" s="183"/>
      <c r="AE8" s="183"/>
      <c r="AF8" s="183"/>
      <c r="AG8" s="183"/>
      <c r="AH8" s="183"/>
      <c r="AI8" s="183"/>
      <c r="AJ8" s="183"/>
      <c r="AK8" s="184"/>
      <c r="AL8" s="179"/>
    </row>
    <row r="9" spans="1:39" s="180" customFormat="1" ht="16.5" customHeight="1">
      <c r="A9" s="179"/>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79"/>
    </row>
    <row r="10" spans="1:39" s="180" customFormat="1" ht="16.5" customHeight="1">
      <c r="A10" s="179"/>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79"/>
    </row>
    <row r="11" spans="1:39" s="180" customFormat="1" ht="13.5" customHeight="1">
      <c r="A11" s="179"/>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79"/>
    </row>
    <row r="12" spans="1:39" s="180" customFormat="1" ht="22.5" customHeight="1">
      <c r="A12" s="179"/>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79"/>
    </row>
    <row r="13" spans="1:39" s="180" customFormat="1" ht="18.75" customHeight="1">
      <c r="A13" s="179"/>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79"/>
    </row>
    <row r="14" spans="1:39" ht="7.5" customHeight="1">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69"/>
    </row>
    <row r="15" spans="1:39" ht="18" customHeight="1">
      <c r="A15" s="169"/>
      <c r="B15" s="185" t="s">
        <v>2135</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69"/>
    </row>
    <row r="16" spans="1:39" ht="18.75" customHeight="1">
      <c r="A16" s="169"/>
      <c r="B16" s="187" t="s">
        <v>196</v>
      </c>
      <c r="C16" s="18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69"/>
    </row>
    <row r="17" spans="1:51" ht="18.75" customHeight="1">
      <c r="B17" s="967" t="s">
        <v>2233</v>
      </c>
      <c r="C17" s="968"/>
      <c r="D17" s="968"/>
      <c r="E17" s="968"/>
      <c r="F17" s="968"/>
      <c r="G17" s="968"/>
      <c r="H17" s="968"/>
      <c r="I17" s="968"/>
      <c r="J17" s="968"/>
      <c r="K17" s="968"/>
      <c r="L17" s="968"/>
      <c r="M17" s="968"/>
      <c r="N17" s="968"/>
      <c r="O17" s="968"/>
      <c r="P17" s="968"/>
      <c r="Q17" s="968"/>
      <c r="R17" s="968"/>
      <c r="S17" s="968"/>
      <c r="T17" s="968"/>
      <c r="U17" s="968"/>
      <c r="V17" s="968"/>
      <c r="W17" s="969"/>
      <c r="X17" s="171"/>
      <c r="Y17" s="171"/>
      <c r="Z17" s="171"/>
      <c r="AA17" s="171"/>
      <c r="AB17" s="171"/>
      <c r="AC17" s="171"/>
      <c r="AD17" s="171"/>
      <c r="AE17" s="171"/>
      <c r="AF17" s="171"/>
      <c r="AG17" s="171"/>
      <c r="AH17" s="171"/>
      <c r="AI17" s="171"/>
      <c r="AJ17" s="171"/>
      <c r="AK17" s="171"/>
      <c r="AL17" s="169"/>
    </row>
    <row r="18" spans="1:51" ht="26.25" customHeight="1">
      <c r="A18" s="169"/>
      <c r="B18" s="189" t="s">
        <v>8</v>
      </c>
      <c r="C18" s="962" t="s">
        <v>2214</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0" t="s">
        <v>1</v>
      </c>
      <c r="X18" s="169"/>
      <c r="Y18" s="169"/>
      <c r="Z18" s="171"/>
      <c r="AA18" s="171"/>
      <c r="AB18" s="171"/>
      <c r="AC18" s="171"/>
      <c r="AD18" s="169"/>
      <c r="AE18" s="169"/>
      <c r="AF18" s="169"/>
      <c r="AG18" s="169"/>
      <c r="AH18" s="169"/>
      <c r="AI18" s="169"/>
      <c r="AJ18" s="169"/>
      <c r="AK18" s="169"/>
      <c r="AL18" s="169"/>
    </row>
    <row r="19" spans="1:51" ht="26.25" customHeight="1" thickBot="1">
      <c r="A19" s="169"/>
      <c r="B19" s="191"/>
      <c r="C19" s="192" t="s">
        <v>2229</v>
      </c>
      <c r="D19" s="961" t="s">
        <v>2232</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0" t="s">
        <v>1</v>
      </c>
      <c r="X19" s="169"/>
      <c r="Y19" s="169"/>
      <c r="Z19" s="171"/>
      <c r="AA19" s="171"/>
      <c r="AB19" s="169"/>
      <c r="AC19" s="169"/>
      <c r="AD19" s="169"/>
      <c r="AE19" s="169"/>
      <c r="AF19" s="169"/>
      <c r="AG19" s="169"/>
      <c r="AH19" s="169"/>
      <c r="AI19" s="169"/>
      <c r="AJ19" s="169"/>
      <c r="AK19" s="169"/>
      <c r="AL19" s="169"/>
    </row>
    <row r="20" spans="1:51" ht="30" customHeight="1" thickBot="1">
      <c r="A20" s="169"/>
      <c r="B20" s="193"/>
      <c r="C20" s="194"/>
      <c r="D20" s="195" t="s">
        <v>2231</v>
      </c>
      <c r="E20" s="961" t="s">
        <v>2230</v>
      </c>
      <c r="F20" s="961"/>
      <c r="G20" s="961"/>
      <c r="H20" s="961"/>
      <c r="I20" s="961"/>
      <c r="J20" s="961"/>
      <c r="K20" s="961"/>
      <c r="L20" s="961"/>
      <c r="M20" s="961"/>
      <c r="N20" s="961"/>
      <c r="O20" s="961"/>
      <c r="P20" s="1052"/>
      <c r="Q20" s="973">
        <v>4799515</v>
      </c>
      <c r="R20" s="974"/>
      <c r="S20" s="974"/>
      <c r="T20" s="974"/>
      <c r="U20" s="974"/>
      <c r="V20" s="975"/>
      <c r="W20" s="196" t="s">
        <v>1</v>
      </c>
      <c r="X20" s="171" t="s">
        <v>167</v>
      </c>
      <c r="Y20" s="197" t="str">
        <f>IF(Q20&gt;Q19,"×","")</f>
        <v/>
      </c>
      <c r="Z20" s="169"/>
      <c r="AA20" s="169"/>
      <c r="AB20" s="169"/>
      <c r="AC20" s="169"/>
      <c r="AD20" s="169"/>
      <c r="AE20" s="169"/>
      <c r="AF20" s="169"/>
      <c r="AG20" s="169"/>
      <c r="AH20" s="169"/>
      <c r="AI20" s="169"/>
      <c r="AJ20" s="169"/>
      <c r="AK20" s="169"/>
      <c r="AL20" s="169"/>
      <c r="AM20" s="934" t="s">
        <v>2266</v>
      </c>
      <c r="AN20" s="935"/>
      <c r="AO20" s="935"/>
      <c r="AP20" s="935"/>
      <c r="AQ20" s="935"/>
      <c r="AR20" s="935"/>
      <c r="AS20" s="935"/>
      <c r="AT20" s="935"/>
      <c r="AU20" s="935"/>
      <c r="AV20" s="935"/>
      <c r="AW20" s="935"/>
      <c r="AX20" s="935"/>
      <c r="AY20" s="936"/>
    </row>
    <row r="21" spans="1:51" ht="28.5" customHeight="1" thickBot="1">
      <c r="A21" s="169"/>
      <c r="B21" s="198" t="s">
        <v>9</v>
      </c>
      <c r="C21" s="961" t="s">
        <v>2302</v>
      </c>
      <c r="D21" s="962"/>
      <c r="E21" s="962"/>
      <c r="F21" s="962"/>
      <c r="G21" s="962"/>
      <c r="H21" s="962"/>
      <c r="I21" s="962"/>
      <c r="J21" s="962"/>
      <c r="K21" s="962"/>
      <c r="L21" s="962"/>
      <c r="M21" s="962"/>
      <c r="N21" s="962"/>
      <c r="O21" s="962"/>
      <c r="P21" s="962"/>
      <c r="Q21" s="939">
        <f>Q18-Q20</f>
        <v>45898328</v>
      </c>
      <c r="R21" s="940"/>
      <c r="S21" s="940"/>
      <c r="T21" s="940"/>
      <c r="U21" s="940"/>
      <c r="V21" s="941"/>
      <c r="W21" s="199" t="s">
        <v>1</v>
      </c>
      <c r="X21" s="171" t="s">
        <v>251</v>
      </c>
      <c r="Y21" s="999" t="str">
        <f>IFERROR(IF(Q22&gt;=Q21,"○","×"),"")</f>
        <v>○</v>
      </c>
      <c r="Z21" s="169"/>
      <c r="AA21" s="169"/>
      <c r="AB21" s="169"/>
      <c r="AC21" s="169"/>
      <c r="AD21" s="169"/>
      <c r="AE21" s="169"/>
      <c r="AF21" s="169"/>
      <c r="AG21" s="169"/>
      <c r="AH21" s="169"/>
      <c r="AI21" s="169"/>
      <c r="AJ21" s="169"/>
      <c r="AK21" s="169"/>
      <c r="AL21" s="169"/>
      <c r="AM21" s="874" t="s">
        <v>2379</v>
      </c>
      <c r="AN21" s="875"/>
      <c r="AO21" s="875"/>
      <c r="AP21" s="875"/>
      <c r="AQ21" s="875"/>
      <c r="AR21" s="875"/>
      <c r="AS21" s="875"/>
      <c r="AT21" s="875"/>
      <c r="AU21" s="875"/>
      <c r="AV21" s="875"/>
      <c r="AW21" s="875"/>
      <c r="AX21" s="875"/>
      <c r="AY21" s="876"/>
    </row>
    <row r="22" spans="1:51" ht="30" customHeight="1" thickBot="1">
      <c r="A22" s="169"/>
      <c r="B22" s="198" t="s">
        <v>98</v>
      </c>
      <c r="C22" s="961" t="s">
        <v>2236</v>
      </c>
      <c r="D22" s="961"/>
      <c r="E22" s="961"/>
      <c r="F22" s="961"/>
      <c r="G22" s="961"/>
      <c r="H22" s="961"/>
      <c r="I22" s="961"/>
      <c r="J22" s="961"/>
      <c r="K22" s="961"/>
      <c r="L22" s="961"/>
      <c r="M22" s="961"/>
      <c r="N22" s="961"/>
      <c r="O22" s="961"/>
      <c r="P22" s="961"/>
      <c r="Q22" s="973">
        <v>46000000</v>
      </c>
      <c r="R22" s="974"/>
      <c r="S22" s="974"/>
      <c r="T22" s="974"/>
      <c r="U22" s="974"/>
      <c r="V22" s="975"/>
      <c r="W22" s="200" t="s">
        <v>1</v>
      </c>
      <c r="X22" s="171" t="s">
        <v>251</v>
      </c>
      <c r="Y22" s="1001"/>
      <c r="Z22" s="171"/>
      <c r="AA22" s="171"/>
      <c r="AB22" s="169"/>
      <c r="AC22" s="169"/>
      <c r="AD22" s="169"/>
      <c r="AE22" s="169"/>
      <c r="AF22" s="169"/>
      <c r="AG22" s="169"/>
      <c r="AH22" s="169"/>
      <c r="AI22" s="169"/>
      <c r="AJ22" s="169"/>
      <c r="AK22" s="169"/>
      <c r="AL22" s="169"/>
    </row>
    <row r="23" spans="1:51" ht="12.7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69"/>
      <c r="AC23" s="169"/>
      <c r="AD23" s="169"/>
      <c r="AE23" s="169"/>
      <c r="AF23" s="169"/>
      <c r="AG23" s="169"/>
      <c r="AH23" s="169"/>
      <c r="AI23" s="169"/>
      <c r="AJ23" s="169"/>
      <c r="AK23" s="169"/>
      <c r="AL23" s="169"/>
    </row>
    <row r="24" spans="1:51" ht="17.25" customHeight="1" thickBot="1">
      <c r="A24" s="169"/>
      <c r="B24" s="967" t="s">
        <v>2234</v>
      </c>
      <c r="C24" s="968"/>
      <c r="D24" s="968"/>
      <c r="E24" s="968"/>
      <c r="F24" s="968"/>
      <c r="G24" s="968"/>
      <c r="H24" s="968"/>
      <c r="I24" s="968"/>
      <c r="J24" s="968"/>
      <c r="K24" s="968"/>
      <c r="L24" s="968"/>
      <c r="M24" s="968"/>
      <c r="N24" s="968"/>
      <c r="O24" s="968"/>
      <c r="P24" s="968"/>
      <c r="Q24" s="990"/>
      <c r="R24" s="990"/>
      <c r="S24" s="990"/>
      <c r="T24" s="990"/>
      <c r="U24" s="990"/>
      <c r="V24" s="990"/>
      <c r="W24" s="969"/>
      <c r="X24" s="171"/>
      <c r="Y24" s="171"/>
      <c r="Z24" s="171"/>
      <c r="AA24" s="171"/>
      <c r="AB24" s="169"/>
      <c r="AC24" s="169"/>
      <c r="AD24" s="169"/>
      <c r="AE24" s="169"/>
      <c r="AF24" s="169"/>
      <c r="AG24" s="169"/>
      <c r="AH24" s="169"/>
      <c r="AI24" s="169"/>
      <c r="AJ24" s="169"/>
      <c r="AK24" s="169"/>
      <c r="AL24" s="169"/>
    </row>
    <row r="25" spans="1:51" ht="27" customHeight="1" thickBot="1">
      <c r="A25" s="169"/>
      <c r="B25" s="198" t="s">
        <v>2116</v>
      </c>
      <c r="C25" s="961" t="s">
        <v>2301</v>
      </c>
      <c r="D25" s="961"/>
      <c r="E25" s="961"/>
      <c r="F25" s="961"/>
      <c r="G25" s="961"/>
      <c r="H25" s="961"/>
      <c r="I25" s="961"/>
      <c r="J25" s="961"/>
      <c r="K25" s="961"/>
      <c r="L25" s="961"/>
      <c r="M25" s="961"/>
      <c r="N25" s="961"/>
      <c r="O25" s="961"/>
      <c r="P25" s="972"/>
      <c r="Q25" s="988">
        <f>Q19-Q20</f>
        <v>15054326</v>
      </c>
      <c r="R25" s="989"/>
      <c r="S25" s="989"/>
      <c r="T25" s="989"/>
      <c r="U25" s="989"/>
      <c r="V25" s="989"/>
      <c r="W25" s="190" t="s">
        <v>1</v>
      </c>
      <c r="X25" s="171" t="s">
        <v>167</v>
      </c>
      <c r="Y25" s="970" t="str">
        <f>IFERROR(IF(Q25&lt;=0,"",IF(Q26&gt;=Q25,"○","△")),"")</f>
        <v>△</v>
      </c>
      <c r="Z25" s="171" t="s">
        <v>2225</v>
      </c>
      <c r="AA25" s="999" t="str">
        <f>IFERROR(IF(Y25="△",IF(Q28&gt;=Q25,"○","×"),""),"")</f>
        <v>○</v>
      </c>
      <c r="AB25" s="169"/>
      <c r="AC25" s="169"/>
      <c r="AD25" s="169"/>
      <c r="AE25" s="169"/>
      <c r="AF25" s="169"/>
      <c r="AG25" s="169"/>
      <c r="AH25" s="169"/>
      <c r="AI25" s="169"/>
      <c r="AJ25" s="169"/>
      <c r="AK25" s="169"/>
      <c r="AL25" s="169"/>
    </row>
    <row r="26" spans="1:51" ht="37.5" customHeight="1" thickBot="1">
      <c r="A26" s="169"/>
      <c r="B26" s="198" t="s">
        <v>2224</v>
      </c>
      <c r="C26" s="961" t="s">
        <v>2327</v>
      </c>
      <c r="D26" s="961"/>
      <c r="E26" s="961"/>
      <c r="F26" s="961"/>
      <c r="G26" s="961"/>
      <c r="H26" s="961"/>
      <c r="I26" s="961"/>
      <c r="J26" s="961"/>
      <c r="K26" s="961"/>
      <c r="L26" s="961"/>
      <c r="M26" s="961"/>
      <c r="N26" s="961"/>
      <c r="O26" s="961"/>
      <c r="P26" s="972"/>
      <c r="Q26" s="973">
        <v>12000000</v>
      </c>
      <c r="R26" s="974"/>
      <c r="S26" s="974"/>
      <c r="T26" s="974"/>
      <c r="U26" s="974"/>
      <c r="V26" s="975"/>
      <c r="W26" s="190" t="s">
        <v>1</v>
      </c>
      <c r="X26" s="171" t="s">
        <v>167</v>
      </c>
      <c r="Y26" s="971"/>
      <c r="Z26" s="171"/>
      <c r="AA26" s="1000"/>
      <c r="AB26" s="169"/>
      <c r="AC26" s="169"/>
      <c r="AD26" s="169"/>
      <c r="AE26" s="169"/>
      <c r="AF26" s="169"/>
      <c r="AG26" s="169"/>
      <c r="AH26" s="169"/>
      <c r="AI26" s="169"/>
      <c r="AJ26" s="169"/>
      <c r="AK26" s="169"/>
      <c r="AL26" s="169"/>
    </row>
    <row r="27" spans="1:51" ht="26.25" customHeight="1" thickBot="1">
      <c r="A27" s="169"/>
      <c r="B27" s="198" t="s">
        <v>2226</v>
      </c>
      <c r="C27" s="961" t="s">
        <v>2269</v>
      </c>
      <c r="D27" s="961"/>
      <c r="E27" s="961"/>
      <c r="F27" s="961"/>
      <c r="G27" s="961"/>
      <c r="H27" s="961"/>
      <c r="I27" s="961"/>
      <c r="J27" s="961"/>
      <c r="K27" s="961"/>
      <c r="L27" s="961"/>
      <c r="M27" s="961"/>
      <c r="N27" s="961"/>
      <c r="O27" s="961"/>
      <c r="P27" s="972"/>
      <c r="Q27" s="973">
        <v>3500000</v>
      </c>
      <c r="R27" s="974"/>
      <c r="S27" s="974"/>
      <c r="T27" s="974"/>
      <c r="U27" s="974"/>
      <c r="V27" s="975"/>
      <c r="W27" s="190" t="s">
        <v>1</v>
      </c>
      <c r="X27" s="171"/>
      <c r="Y27" s="171"/>
      <c r="Z27" s="171"/>
      <c r="AA27" s="1000"/>
      <c r="AB27" s="169"/>
      <c r="AC27" s="169"/>
      <c r="AD27" s="169"/>
      <c r="AE27" s="169"/>
      <c r="AF27" s="169"/>
      <c r="AG27" s="169"/>
      <c r="AH27" s="169"/>
      <c r="AI27" s="169"/>
      <c r="AJ27" s="169"/>
      <c r="AK27" s="169"/>
      <c r="AL27" s="169"/>
      <c r="AM27" s="812" t="s">
        <v>2414</v>
      </c>
      <c r="AN27" s="813"/>
      <c r="AO27" s="813"/>
      <c r="AP27" s="813"/>
      <c r="AQ27" s="813"/>
      <c r="AR27" s="813"/>
      <c r="AS27" s="813"/>
      <c r="AT27" s="813"/>
      <c r="AU27" s="813"/>
      <c r="AV27" s="813"/>
      <c r="AW27" s="813"/>
      <c r="AX27" s="813"/>
      <c r="AY27" s="814"/>
    </row>
    <row r="28" spans="1:51" ht="16.5" customHeight="1" thickBot="1">
      <c r="A28" s="169"/>
      <c r="B28" s="198" t="s">
        <v>2235</v>
      </c>
      <c r="C28" s="961" t="s">
        <v>2300</v>
      </c>
      <c r="D28" s="961"/>
      <c r="E28" s="961"/>
      <c r="F28" s="961"/>
      <c r="G28" s="961"/>
      <c r="H28" s="961"/>
      <c r="I28" s="961"/>
      <c r="J28" s="961"/>
      <c r="K28" s="961"/>
      <c r="L28" s="961"/>
      <c r="M28" s="961"/>
      <c r="N28" s="961"/>
      <c r="O28" s="961"/>
      <c r="P28" s="972"/>
      <c r="Q28" s="996">
        <f>Q26+Q27</f>
        <v>15500000</v>
      </c>
      <c r="R28" s="997"/>
      <c r="S28" s="997"/>
      <c r="T28" s="997"/>
      <c r="U28" s="997"/>
      <c r="V28" s="998"/>
      <c r="W28" s="190" t="s">
        <v>1</v>
      </c>
      <c r="X28" s="169"/>
      <c r="Y28" s="169"/>
      <c r="Z28" s="169" t="s">
        <v>2225</v>
      </c>
      <c r="AA28" s="1001"/>
      <c r="AB28" s="169"/>
      <c r="AC28" s="169"/>
      <c r="AD28" s="169"/>
      <c r="AE28" s="169"/>
      <c r="AF28" s="169"/>
      <c r="AG28" s="169"/>
      <c r="AH28" s="169"/>
      <c r="AI28" s="169"/>
      <c r="AJ28" s="169"/>
      <c r="AK28" s="169"/>
      <c r="AL28" s="169"/>
      <c r="AM28" s="815"/>
      <c r="AN28" s="816"/>
      <c r="AO28" s="816"/>
      <c r="AP28" s="816"/>
      <c r="AQ28" s="816"/>
      <c r="AR28" s="816"/>
      <c r="AS28" s="816"/>
      <c r="AT28" s="816"/>
      <c r="AU28" s="816"/>
      <c r="AV28" s="816"/>
      <c r="AW28" s="816"/>
      <c r="AX28" s="816"/>
      <c r="AY28" s="817"/>
    </row>
    <row r="29" spans="1:51" ht="3.75" customHeight="1">
      <c r="A29" s="17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U29" s="201"/>
      <c r="AV29" s="202"/>
    </row>
    <row r="30" spans="1:51" ht="16.5" customHeight="1">
      <c r="A30" s="203"/>
      <c r="B30" s="204" t="s">
        <v>47</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row>
    <row r="31" spans="1:51" ht="37.5" customHeight="1">
      <c r="A31" s="169"/>
      <c r="B31" s="205" t="s">
        <v>48</v>
      </c>
      <c r="C31" s="955" t="s">
        <v>2267</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69"/>
    </row>
    <row r="32" spans="1:51" ht="48" customHeight="1">
      <c r="A32" s="169"/>
      <c r="B32" s="205" t="s">
        <v>48</v>
      </c>
      <c r="C32" s="955" t="s">
        <v>2270</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69"/>
    </row>
    <row r="33" spans="1:51" ht="24.75" customHeight="1">
      <c r="A33" s="169"/>
      <c r="B33" s="205" t="s">
        <v>48</v>
      </c>
      <c r="C33" s="955" t="s">
        <v>2268</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69"/>
    </row>
    <row r="34" spans="1:51" ht="35.25" customHeight="1">
      <c r="A34" s="169"/>
      <c r="B34" s="205" t="s">
        <v>48</v>
      </c>
      <c r="C34" s="955" t="s">
        <v>2381</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69"/>
    </row>
    <row r="35" spans="1:51" ht="6.75" customHeight="1">
      <c r="A35" s="169"/>
      <c r="B35" s="206"/>
      <c r="C35" s="204"/>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row>
    <row r="36" spans="1:51" ht="18" customHeight="1" thickBot="1">
      <c r="A36" s="169"/>
      <c r="B36" s="187" t="s">
        <v>2256</v>
      </c>
      <c r="C36" s="188"/>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69"/>
      <c r="AM36" s="167" t="b">
        <v>1</v>
      </c>
      <c r="AW36" s="207"/>
    </row>
    <row r="37" spans="1:51" ht="18.75" customHeight="1" thickBot="1">
      <c r="A37" s="169"/>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1" t="s">
        <v>167</v>
      </c>
      <c r="AB37" s="197" t="str">
        <f>IFERROR(IF(AM36=TRUE,"○","×"),"")</f>
        <v>○</v>
      </c>
      <c r="AC37" s="171"/>
      <c r="AD37" s="171"/>
      <c r="AE37" s="171"/>
      <c r="AF37" s="171"/>
      <c r="AG37" s="171"/>
      <c r="AH37" s="171"/>
      <c r="AI37" s="171"/>
      <c r="AJ37" s="171"/>
      <c r="AK37" s="171"/>
      <c r="AL37" s="169"/>
      <c r="AM37" s="874" t="s">
        <v>2252</v>
      </c>
      <c r="AN37" s="875"/>
      <c r="AO37" s="875"/>
      <c r="AP37" s="875"/>
      <c r="AQ37" s="875"/>
      <c r="AR37" s="875"/>
      <c r="AS37" s="875"/>
      <c r="AT37" s="875"/>
      <c r="AU37" s="875"/>
      <c r="AV37" s="875"/>
      <c r="AW37" s="875"/>
      <c r="AX37" s="875"/>
      <c r="AY37" s="876"/>
    </row>
    <row r="38" spans="1:51" ht="3.75" customHeight="1">
      <c r="A38" s="169"/>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9"/>
      <c r="AM38" s="208"/>
      <c r="AN38" s="208"/>
      <c r="AO38" s="208"/>
      <c r="AP38" s="208"/>
      <c r="AQ38" s="208"/>
      <c r="AR38" s="208"/>
      <c r="AS38" s="208"/>
      <c r="AT38" s="208"/>
      <c r="AU38" s="208"/>
      <c r="AV38" s="208"/>
      <c r="AW38" s="208"/>
      <c r="AX38" s="208"/>
      <c r="AY38" s="208"/>
    </row>
    <row r="39" spans="1:51" ht="11.25" customHeight="1">
      <c r="A39" s="169"/>
      <c r="B39" s="204" t="s">
        <v>47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69"/>
      <c r="AM39" s="208"/>
      <c r="AN39" s="208"/>
      <c r="AO39" s="208"/>
      <c r="AP39" s="208"/>
      <c r="AQ39" s="208"/>
      <c r="AR39" s="208"/>
      <c r="AS39" s="208"/>
      <c r="AT39" s="208"/>
      <c r="AU39" s="208"/>
      <c r="AV39" s="208"/>
      <c r="AW39" s="208"/>
      <c r="AX39" s="208"/>
      <c r="AY39" s="208"/>
    </row>
    <row r="40" spans="1:51" ht="45.75" customHeight="1">
      <c r="A40" s="169"/>
      <c r="B40" s="205" t="s">
        <v>48</v>
      </c>
      <c r="C40" s="893" t="s">
        <v>2278</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69"/>
    </row>
    <row r="41" spans="1:51" ht="24.75" customHeight="1" thickBot="1">
      <c r="A41" s="169"/>
      <c r="B41" s="205" t="s">
        <v>48</v>
      </c>
      <c r="C41" s="893" t="s">
        <v>277</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69"/>
    </row>
    <row r="42" spans="1:51" ht="22.5" customHeight="1" thickBot="1">
      <c r="A42" s="169"/>
      <c r="B42" s="209" t="s">
        <v>2245</v>
      </c>
      <c r="C42" s="203"/>
      <c r="D42" s="203"/>
      <c r="E42" s="203"/>
      <c r="F42" s="203"/>
      <c r="G42" s="203"/>
      <c r="H42" s="203"/>
      <c r="I42" s="203"/>
      <c r="J42" s="203"/>
      <c r="K42" s="203"/>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97" t="str">
        <f>IFERROR(IF(AND(AND(Q43&lt;&gt;"",T43&lt;&gt;"",AA43&lt;&gt;"",AD43&lt;&gt;""),OR(AM50=TRUE,AM51=TRUE,AM52=TRUE,AM53=TRUE,AND(AM54=TRUE,AE44&lt;&gt;"")),OR(AR49=TRUE,AR50=TRUE,AND(AR51=TRUE,Y46&lt;&gt;"")),AND(F48&lt;&gt;"",P54&lt;&gt;"",S54&lt;&gt;""),OR(AR52=TRUE,AR53=TRUE),OR(AR54=TRUE,N55&lt;&gt;"")),"○","×"),"")</f>
        <v>○</v>
      </c>
      <c r="AL42" s="169"/>
      <c r="AM42" s="818" t="s">
        <v>2380</v>
      </c>
      <c r="AN42" s="875"/>
      <c r="AO42" s="875"/>
      <c r="AP42" s="875"/>
      <c r="AQ42" s="875"/>
      <c r="AR42" s="875"/>
      <c r="AS42" s="875"/>
      <c r="AT42" s="875"/>
      <c r="AU42" s="875"/>
      <c r="AV42" s="875"/>
      <c r="AW42" s="875"/>
      <c r="AX42" s="875"/>
      <c r="AY42" s="876"/>
    </row>
    <row r="43" spans="1:51" ht="21.75" customHeight="1" thickBot="1">
      <c r="A43" s="169"/>
      <c r="B43" s="894" t="s">
        <v>256</v>
      </c>
      <c r="C43" s="895"/>
      <c r="D43" s="895"/>
      <c r="E43" s="895"/>
      <c r="F43" s="895"/>
      <c r="G43" s="895"/>
      <c r="H43" s="895"/>
      <c r="I43" s="895"/>
      <c r="J43" s="895"/>
      <c r="K43" s="895"/>
      <c r="L43" s="895"/>
      <c r="M43" s="895"/>
      <c r="N43" s="896"/>
      <c r="O43" s="884" t="s">
        <v>19</v>
      </c>
      <c r="P43" s="885"/>
      <c r="Q43" s="938">
        <v>6</v>
      </c>
      <c r="R43" s="938"/>
      <c r="S43" s="210" t="s">
        <v>10</v>
      </c>
      <c r="T43" s="882">
        <v>6</v>
      </c>
      <c r="U43" s="883"/>
      <c r="V43" s="211" t="s">
        <v>11</v>
      </c>
      <c r="W43" s="880" t="s">
        <v>12</v>
      </c>
      <c r="X43" s="880"/>
      <c r="Y43" s="880" t="s">
        <v>19</v>
      </c>
      <c r="Z43" s="892"/>
      <c r="AA43" s="882">
        <v>7</v>
      </c>
      <c r="AB43" s="883"/>
      <c r="AC43" s="212" t="s">
        <v>10</v>
      </c>
      <c r="AD43" s="882">
        <v>5</v>
      </c>
      <c r="AE43" s="883"/>
      <c r="AF43" s="211" t="s">
        <v>11</v>
      </c>
      <c r="AG43" s="211" t="s">
        <v>84</v>
      </c>
      <c r="AH43" s="211">
        <f>IF(Q43&gt;=1,(AA43*12+AD43)-(Q43*12+T43)+1,"")</f>
        <v>12</v>
      </c>
      <c r="AI43" s="880" t="s">
        <v>85</v>
      </c>
      <c r="AJ43" s="880"/>
      <c r="AK43" s="213" t="s">
        <v>39</v>
      </c>
      <c r="AL43" s="169"/>
      <c r="AM43" s="202"/>
      <c r="AX43" s="207"/>
    </row>
    <row r="44" spans="1:51" s="180" customFormat="1" ht="25.5" customHeight="1" thickBot="1">
      <c r="A44" s="179"/>
      <c r="B44" s="886" t="s">
        <v>257</v>
      </c>
      <c r="C44" s="887"/>
      <c r="D44" s="887"/>
      <c r="E44" s="887"/>
      <c r="F44" s="214" t="b">
        <v>1</v>
      </c>
      <c r="G44" s="877" t="s">
        <v>26</v>
      </c>
      <c r="H44" s="878"/>
      <c r="I44" s="905"/>
      <c r="J44" s="215" t="b">
        <v>0</v>
      </c>
      <c r="K44" s="877" t="s">
        <v>49</v>
      </c>
      <c r="L44" s="878"/>
      <c r="M44" s="878"/>
      <c r="N44" s="878"/>
      <c r="O44" s="879"/>
      <c r="P44" s="216" t="b">
        <v>0</v>
      </c>
      <c r="Q44" s="889" t="s">
        <v>50</v>
      </c>
      <c r="R44" s="890"/>
      <c r="S44" s="890"/>
      <c r="T44" s="890"/>
      <c r="U44" s="890"/>
      <c r="V44" s="891"/>
      <c r="W44" s="216"/>
      <c r="X44" s="889" t="s">
        <v>27</v>
      </c>
      <c r="Y44" s="890"/>
      <c r="Z44" s="891"/>
      <c r="AA44" s="216" t="b">
        <v>1</v>
      </c>
      <c r="AB44" s="897" t="s">
        <v>23</v>
      </c>
      <c r="AC44" s="898"/>
      <c r="AD44" s="217" t="s">
        <v>87</v>
      </c>
      <c r="AE44" s="881"/>
      <c r="AF44" s="881"/>
      <c r="AG44" s="881"/>
      <c r="AH44" s="881"/>
      <c r="AI44" s="881"/>
      <c r="AJ44" s="836" t="s">
        <v>92</v>
      </c>
      <c r="AK44" s="899"/>
      <c r="AL44" s="179"/>
      <c r="AM44" s="818" t="s">
        <v>2260</v>
      </c>
      <c r="AN44" s="875"/>
      <c r="AO44" s="875"/>
      <c r="AP44" s="875"/>
      <c r="AQ44" s="875"/>
      <c r="AR44" s="875"/>
      <c r="AS44" s="875"/>
      <c r="AT44" s="875"/>
      <c r="AU44" s="875"/>
      <c r="AV44" s="875"/>
      <c r="AW44" s="875"/>
      <c r="AX44" s="875"/>
      <c r="AY44" s="876"/>
    </row>
    <row r="45" spans="1:51" s="180" customFormat="1" ht="18.75" customHeight="1" thickBot="1">
      <c r="A45" s="179"/>
      <c r="B45" s="1071" t="s">
        <v>258</v>
      </c>
      <c r="C45" s="1072"/>
      <c r="D45" s="1072"/>
      <c r="E45" s="1072"/>
      <c r="F45" s="218" t="s">
        <v>105</v>
      </c>
      <c r="G45" s="219"/>
      <c r="H45" s="220"/>
      <c r="I45" s="220"/>
      <c r="J45" s="188"/>
      <c r="K45" s="220"/>
      <c r="L45" s="220"/>
      <c r="M45" s="220"/>
      <c r="N45" s="220"/>
      <c r="O45" s="220"/>
      <c r="P45" s="221"/>
      <c r="Q45" s="220"/>
      <c r="R45" s="220"/>
      <c r="S45" s="220"/>
      <c r="T45" s="220"/>
      <c r="U45" s="220"/>
      <c r="V45" s="220"/>
      <c r="W45" s="221"/>
      <c r="X45" s="220"/>
      <c r="Y45" s="220"/>
      <c r="Z45" s="188"/>
      <c r="AA45" s="188"/>
      <c r="AB45" s="220"/>
      <c r="AC45" s="220"/>
      <c r="AD45" s="220"/>
      <c r="AE45" s="220"/>
      <c r="AF45" s="220"/>
      <c r="AG45" s="220"/>
      <c r="AH45" s="220"/>
      <c r="AI45" s="220"/>
      <c r="AJ45" s="220"/>
      <c r="AK45" s="222"/>
      <c r="AL45" s="179"/>
    </row>
    <row r="46" spans="1:51" s="180" customFormat="1" ht="15" customHeight="1">
      <c r="A46" s="179"/>
      <c r="B46" s="1073"/>
      <c r="C46" s="1074"/>
      <c r="D46" s="1074"/>
      <c r="E46" s="1074"/>
      <c r="F46" s="223" t="b">
        <v>1</v>
      </c>
      <c r="G46" s="224" t="s">
        <v>2296</v>
      </c>
      <c r="H46" s="188"/>
      <c r="I46" s="188"/>
      <c r="J46" s="188"/>
      <c r="K46" s="188"/>
      <c r="L46" s="188"/>
      <c r="M46" s="225" t="b">
        <v>1</v>
      </c>
      <c r="N46" s="224" t="s">
        <v>2297</v>
      </c>
      <c r="O46" s="188"/>
      <c r="P46" s="188"/>
      <c r="Q46" s="221"/>
      <c r="R46" s="221"/>
      <c r="S46" s="224"/>
      <c r="T46" s="225" t="b">
        <v>1</v>
      </c>
      <c r="U46" s="224" t="s">
        <v>23</v>
      </c>
      <c r="V46" s="221"/>
      <c r="W46" s="188"/>
      <c r="X46" s="224" t="s">
        <v>24</v>
      </c>
      <c r="Y46" s="888"/>
      <c r="Z46" s="888"/>
      <c r="AA46" s="888"/>
      <c r="AB46" s="888"/>
      <c r="AC46" s="888"/>
      <c r="AD46" s="888"/>
      <c r="AE46" s="888"/>
      <c r="AF46" s="888"/>
      <c r="AG46" s="888"/>
      <c r="AH46" s="888"/>
      <c r="AI46" s="888"/>
      <c r="AJ46" s="888"/>
      <c r="AK46" s="226" t="s">
        <v>25</v>
      </c>
      <c r="AL46" s="179"/>
      <c r="AM46" s="812" t="s">
        <v>2260</v>
      </c>
      <c r="AN46" s="900"/>
      <c r="AO46" s="900"/>
      <c r="AP46" s="900"/>
      <c r="AQ46" s="900"/>
      <c r="AR46" s="900"/>
      <c r="AS46" s="900"/>
      <c r="AT46" s="900"/>
      <c r="AU46" s="900"/>
      <c r="AV46" s="900"/>
      <c r="AW46" s="900"/>
      <c r="AX46" s="900"/>
      <c r="AY46" s="901"/>
    </row>
    <row r="47" spans="1:51" s="180" customFormat="1" ht="19.5" customHeight="1" thickBot="1">
      <c r="A47" s="179"/>
      <c r="B47" s="1073"/>
      <c r="C47" s="1074"/>
      <c r="D47" s="1074"/>
      <c r="E47" s="1074"/>
      <c r="F47" s="227" t="s">
        <v>274</v>
      </c>
      <c r="G47" s="224"/>
      <c r="H47" s="188"/>
      <c r="I47" s="188"/>
      <c r="J47" s="188"/>
      <c r="K47" s="188"/>
      <c r="L47" s="188"/>
      <c r="M47" s="188"/>
      <c r="N47" s="188"/>
      <c r="O47" s="221"/>
      <c r="P47" s="221"/>
      <c r="Q47" s="224"/>
      <c r="R47" s="224"/>
      <c r="S47" s="224"/>
      <c r="T47" s="228"/>
      <c r="U47" s="228"/>
      <c r="V47" s="228"/>
      <c r="W47" s="228"/>
      <c r="X47" s="228"/>
      <c r="Z47" s="228"/>
      <c r="AA47" s="228"/>
      <c r="AB47" s="228"/>
      <c r="AC47" s="228"/>
      <c r="AD47" s="228"/>
      <c r="AE47" s="228"/>
      <c r="AF47" s="228"/>
      <c r="AG47" s="228"/>
      <c r="AH47" s="228"/>
      <c r="AI47" s="228"/>
      <c r="AJ47" s="228"/>
      <c r="AK47" s="226"/>
      <c r="AL47" s="179"/>
      <c r="AM47" s="902"/>
      <c r="AN47" s="903"/>
      <c r="AO47" s="903"/>
      <c r="AP47" s="903"/>
      <c r="AQ47" s="903"/>
      <c r="AR47" s="903"/>
      <c r="AS47" s="903"/>
      <c r="AT47" s="903"/>
      <c r="AU47" s="903"/>
      <c r="AV47" s="903"/>
      <c r="AW47" s="903"/>
      <c r="AX47" s="903"/>
      <c r="AY47" s="904"/>
    </row>
    <row r="48" spans="1:51" s="180" customFormat="1" ht="20.25" customHeight="1">
      <c r="A48" s="179"/>
      <c r="B48" s="1073"/>
      <c r="C48" s="1074"/>
      <c r="D48" s="1074"/>
      <c r="E48" s="1074"/>
      <c r="F48" s="1087" t="s">
        <v>2113</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79"/>
    </row>
    <row r="49" spans="1:55" s="180" customFormat="1" ht="18" customHeight="1">
      <c r="A49" s="179"/>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79"/>
      <c r="AM49" s="229" t="s">
        <v>2312</v>
      </c>
      <c r="AR49" s="167" t="b">
        <v>0</v>
      </c>
      <c r="AS49" s="873" t="s">
        <v>2313</v>
      </c>
      <c r="AT49" s="873"/>
    </row>
    <row r="50" spans="1:55" s="180" customFormat="1" ht="18" customHeight="1">
      <c r="A50" s="179"/>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79"/>
      <c r="AM50" s="167" t="b">
        <v>0</v>
      </c>
      <c r="AN50" s="873" t="s">
        <v>2307</v>
      </c>
      <c r="AO50" s="873"/>
      <c r="AP50" s="873"/>
      <c r="AR50" s="167" t="b">
        <v>1</v>
      </c>
      <c r="AS50" s="873" t="s">
        <v>2314</v>
      </c>
      <c r="AT50" s="873"/>
    </row>
    <row r="51" spans="1:55" s="180" customFormat="1" ht="18" customHeight="1">
      <c r="A51" s="179"/>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79"/>
      <c r="AM51" s="167" t="b">
        <v>0</v>
      </c>
      <c r="AN51" s="873" t="s">
        <v>2308</v>
      </c>
      <c r="AO51" s="873"/>
      <c r="AP51" s="873"/>
      <c r="AR51" s="167" t="b">
        <v>0</v>
      </c>
      <c r="AS51" s="873" t="s">
        <v>2311</v>
      </c>
      <c r="AT51" s="873"/>
    </row>
    <row r="52" spans="1:55" s="180" customFormat="1" ht="18" customHeight="1">
      <c r="A52" s="179"/>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79"/>
      <c r="AM52" s="167" t="b">
        <v>1</v>
      </c>
      <c r="AN52" s="873" t="s">
        <v>2309</v>
      </c>
      <c r="AO52" s="873"/>
      <c r="AP52" s="873"/>
      <c r="AR52" s="167" t="b">
        <v>1</v>
      </c>
      <c r="AS52" s="873" t="s">
        <v>2315</v>
      </c>
      <c r="AT52" s="873"/>
    </row>
    <row r="53" spans="1:55" s="180" customFormat="1" ht="18.75" customHeight="1">
      <c r="A53" s="179"/>
      <c r="B53" s="1073"/>
      <c r="C53" s="1074"/>
      <c r="D53" s="1074"/>
      <c r="E53" s="1074"/>
      <c r="F53" s="230" t="s">
        <v>189</v>
      </c>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31"/>
      <c r="AL53" s="179"/>
      <c r="AM53" s="167" t="b">
        <v>1</v>
      </c>
      <c r="AN53" s="873" t="s">
        <v>2310</v>
      </c>
      <c r="AO53" s="873"/>
      <c r="AP53" s="873"/>
      <c r="AQ53" s="172"/>
      <c r="AR53" s="167" t="b">
        <v>0</v>
      </c>
      <c r="AS53" s="873" t="s">
        <v>2316</v>
      </c>
      <c r="AT53" s="873"/>
      <c r="AV53" s="172"/>
      <c r="BC53" s="172"/>
    </row>
    <row r="54" spans="1:55" ht="18.75" customHeight="1">
      <c r="A54" s="169"/>
      <c r="B54" s="1075"/>
      <c r="C54" s="1076"/>
      <c r="D54" s="1076"/>
      <c r="E54" s="1076"/>
      <c r="F54" s="232" t="s">
        <v>86</v>
      </c>
      <c r="G54" s="233"/>
      <c r="H54" s="233"/>
      <c r="I54" s="233"/>
      <c r="J54" s="233"/>
      <c r="K54" s="233"/>
      <c r="L54" s="233"/>
      <c r="M54" s="1077" t="s">
        <v>275</v>
      </c>
      <c r="N54" s="1015"/>
      <c r="O54" s="1015"/>
      <c r="P54" s="1015">
        <v>30</v>
      </c>
      <c r="Q54" s="1015"/>
      <c r="R54" s="228" t="s">
        <v>4</v>
      </c>
      <c r="S54" s="1015">
        <v>4</v>
      </c>
      <c r="T54" s="1015"/>
      <c r="U54" s="228" t="s">
        <v>28</v>
      </c>
      <c r="V54" s="228" t="s">
        <v>24</v>
      </c>
      <c r="W54" s="234"/>
      <c r="X54" s="235" t="s">
        <v>29</v>
      </c>
      <c r="Y54" s="228"/>
      <c r="Z54" s="228"/>
      <c r="AA54" s="234"/>
      <c r="AB54" s="235" t="s">
        <v>30</v>
      </c>
      <c r="AC54" s="228"/>
      <c r="AD54" s="228" t="s">
        <v>25</v>
      </c>
      <c r="AE54" s="236"/>
      <c r="AF54" s="236"/>
      <c r="AG54" s="236"/>
      <c r="AH54" s="236"/>
      <c r="AI54" s="236"/>
      <c r="AJ54" s="236"/>
      <c r="AK54" s="237"/>
      <c r="AL54" s="179"/>
      <c r="AM54" s="167" t="b">
        <v>0</v>
      </c>
      <c r="AN54" s="873" t="s">
        <v>2311</v>
      </c>
      <c r="AO54" s="873"/>
      <c r="AP54" s="873"/>
      <c r="AR54" s="167" t="b">
        <v>1</v>
      </c>
      <c r="AS54" s="873" t="s">
        <v>2317</v>
      </c>
      <c r="AT54" s="873"/>
    </row>
    <row r="55" spans="1:55" ht="24.75" customHeight="1">
      <c r="A55" s="169"/>
      <c r="B55" s="1026" t="s">
        <v>261</v>
      </c>
      <c r="C55" s="1027"/>
      <c r="D55" s="1027"/>
      <c r="E55" s="1028"/>
      <c r="F55" s="1152"/>
      <c r="G55" s="1016" t="s">
        <v>259</v>
      </c>
      <c r="H55" s="1017"/>
      <c r="I55" s="1154"/>
      <c r="J55" s="1016" t="s">
        <v>260</v>
      </c>
      <c r="K55" s="1017"/>
      <c r="L55" s="1017"/>
      <c r="M55" s="1018"/>
      <c r="N55" s="1022" t="s">
        <v>2397</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6"/>
      <c r="AM55" s="180"/>
    </row>
    <row r="56" spans="1:55" ht="18.75" customHeight="1" thickBot="1">
      <c r="A56" s="169"/>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6"/>
      <c r="AX56" s="207"/>
    </row>
    <row r="57" spans="1:55" ht="7.5" customHeight="1">
      <c r="A57" s="169"/>
      <c r="B57" s="238"/>
      <c r="C57" s="238"/>
      <c r="D57" s="238"/>
      <c r="E57" s="238"/>
      <c r="F57" s="235"/>
      <c r="G57" s="236"/>
      <c r="H57" s="236"/>
      <c r="I57" s="236"/>
      <c r="J57" s="236"/>
      <c r="K57" s="236"/>
      <c r="L57" s="236"/>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79"/>
      <c r="AM57" s="180"/>
      <c r="AW57" s="207"/>
    </row>
    <row r="58" spans="1:55" ht="21" customHeight="1">
      <c r="A58" s="169"/>
      <c r="B58" s="1010" t="s">
        <v>2132</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69"/>
    </row>
    <row r="59" spans="1:55" ht="33" customHeight="1" thickBot="1">
      <c r="A59" s="169"/>
      <c r="B59" s="1156" t="s">
        <v>2304</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69"/>
      <c r="AS59" s="207"/>
    </row>
    <row r="60" spans="1:55" ht="18.75" customHeight="1">
      <c r="A60" s="169"/>
      <c r="B60" s="239" t="s">
        <v>8</v>
      </c>
      <c r="C60" s="786" t="s">
        <v>2183</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199" t="s">
        <v>1</v>
      </c>
      <c r="AA60" s="188" t="s">
        <v>167</v>
      </c>
      <c r="AB60" s="970" t="str">
        <f>IFERROR(IF(T61&gt;=T60,"○","×"),"")</f>
        <v>×</v>
      </c>
      <c r="AC60" s="240"/>
      <c r="AD60" s="241"/>
      <c r="AE60" s="241"/>
      <c r="AF60" s="241"/>
      <c r="AG60" s="241"/>
      <c r="AH60" s="241"/>
      <c r="AI60" s="241"/>
      <c r="AJ60" s="241"/>
      <c r="AK60" s="241"/>
      <c r="AL60" s="169"/>
      <c r="AM60" s="812" t="s">
        <v>2305</v>
      </c>
      <c r="AN60" s="813"/>
      <c r="AO60" s="813"/>
      <c r="AP60" s="813"/>
      <c r="AQ60" s="813"/>
      <c r="AR60" s="813"/>
      <c r="AS60" s="813"/>
      <c r="AT60" s="813"/>
      <c r="AU60" s="813"/>
      <c r="AV60" s="813"/>
      <c r="AW60" s="813"/>
      <c r="AX60" s="813"/>
      <c r="AY60" s="814"/>
    </row>
    <row r="61" spans="1:55" ht="27" customHeight="1" thickBot="1">
      <c r="A61" s="169"/>
      <c r="B61" s="239" t="s">
        <v>9</v>
      </c>
      <c r="C61" s="789" t="s">
        <v>2112</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0" t="s">
        <v>1</v>
      </c>
      <c r="AA61" s="188" t="s">
        <v>167</v>
      </c>
      <c r="AB61" s="971"/>
      <c r="AC61" s="240"/>
      <c r="AD61" s="241"/>
      <c r="AE61" s="241"/>
      <c r="AF61" s="241"/>
      <c r="AG61" s="241"/>
      <c r="AH61" s="241"/>
      <c r="AI61" s="241"/>
      <c r="AJ61" s="241"/>
      <c r="AK61" s="241"/>
      <c r="AL61" s="169"/>
      <c r="AM61" s="815"/>
      <c r="AN61" s="816"/>
      <c r="AO61" s="816"/>
      <c r="AP61" s="816"/>
      <c r="AQ61" s="816"/>
      <c r="AR61" s="816"/>
      <c r="AS61" s="816"/>
      <c r="AT61" s="816"/>
      <c r="AU61" s="816"/>
      <c r="AV61" s="816"/>
      <c r="AW61" s="816"/>
      <c r="AX61" s="816"/>
      <c r="AY61" s="817"/>
    </row>
    <row r="62" spans="1:55" ht="3.75" customHeight="1">
      <c r="A62" s="169"/>
      <c r="B62" s="204"/>
      <c r="C62" s="242"/>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43"/>
      <c r="AN62" s="243"/>
      <c r="AO62" s="243"/>
      <c r="AP62" s="243"/>
      <c r="AX62" s="207"/>
    </row>
    <row r="63" spans="1:55">
      <c r="A63" s="169"/>
      <c r="B63" s="204" t="s">
        <v>47</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244"/>
      <c r="AM63" s="243"/>
      <c r="AN63" s="243"/>
      <c r="AO63" s="243"/>
      <c r="AP63" s="243"/>
      <c r="AX63" s="207"/>
    </row>
    <row r="64" spans="1:55" ht="33.75" customHeight="1">
      <c r="A64" s="169"/>
      <c r="B64" s="205" t="s">
        <v>48</v>
      </c>
      <c r="C64" s="893" t="s">
        <v>2387</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4"/>
      <c r="AM64" s="243"/>
      <c r="AN64" s="243"/>
      <c r="AO64" s="243"/>
      <c r="AP64" s="243"/>
      <c r="AX64" s="207"/>
    </row>
    <row r="65" spans="1:74" ht="7.5" customHeight="1">
      <c r="A65" s="169"/>
      <c r="B65" s="20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4"/>
      <c r="AM65" s="243"/>
      <c r="AN65" s="243"/>
      <c r="AO65" s="243"/>
      <c r="AP65" s="243"/>
      <c r="AX65" s="207"/>
    </row>
    <row r="66" spans="1:74" ht="30.75" customHeight="1" thickBot="1">
      <c r="A66" s="169"/>
      <c r="B66" s="1032" t="s">
        <v>2358</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69"/>
    </row>
    <row r="67" spans="1:74" ht="23.25" customHeight="1" thickBot="1">
      <c r="A67" s="169"/>
      <c r="B67" s="1011" t="s">
        <v>276</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6" t="s">
        <v>1</v>
      </c>
      <c r="Z67" s="247" t="s">
        <v>2324</v>
      </c>
      <c r="AA67" s="248"/>
      <c r="AB67" s="169"/>
      <c r="AC67" s="169"/>
      <c r="AD67" s="169"/>
      <c r="AE67" s="169"/>
      <c r="AF67" s="169"/>
      <c r="AG67" s="169" t="s">
        <v>167</v>
      </c>
      <c r="AH67" s="249" t="str">
        <f>IF(T68&lt;T67,"×","")</f>
        <v/>
      </c>
      <c r="AI67" s="169"/>
      <c r="AJ67" s="169"/>
      <c r="AK67" s="169"/>
      <c r="AL67" s="169"/>
      <c r="AM67" s="818" t="s">
        <v>2388</v>
      </c>
      <c r="AN67" s="819"/>
      <c r="AO67" s="819"/>
      <c r="AP67" s="819"/>
      <c r="AQ67" s="819"/>
      <c r="AR67" s="819"/>
      <c r="AS67" s="819"/>
      <c r="AT67" s="819"/>
      <c r="AU67" s="819"/>
      <c r="AV67" s="819"/>
      <c r="AW67" s="819"/>
      <c r="AX67" s="819"/>
      <c r="AY67" s="820"/>
    </row>
    <row r="68" spans="1:74" ht="23.25" customHeight="1" thickBot="1">
      <c r="A68" s="169"/>
      <c r="B68" s="1098" t="s">
        <v>2382</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0" t="s">
        <v>1</v>
      </c>
      <c r="Z68" s="169"/>
      <c r="AA68" s="251" t="s">
        <v>24</v>
      </c>
      <c r="AB68" s="1185">
        <f>IFERROR(T69/T67*100,0)</f>
        <v>79.361292527671779</v>
      </c>
      <c r="AC68" s="1186"/>
      <c r="AD68" s="1187"/>
      <c r="AE68" s="252" t="s">
        <v>138</v>
      </c>
      <c r="AF68" s="252" t="s">
        <v>25</v>
      </c>
      <c r="AG68" s="169" t="s">
        <v>251</v>
      </c>
      <c r="AH68" s="197" t="str">
        <f>IF(T67=0,"",(IF(AB68&gt;=200/3,"○","×")))</f>
        <v>○</v>
      </c>
      <c r="AI68" s="235"/>
      <c r="AJ68" s="235"/>
      <c r="AK68" s="235"/>
      <c r="AL68" s="169"/>
      <c r="AM68" s="818" t="s">
        <v>2360</v>
      </c>
      <c r="AN68" s="819"/>
      <c r="AO68" s="819"/>
      <c r="AP68" s="819"/>
      <c r="AQ68" s="819"/>
      <c r="AR68" s="819"/>
      <c r="AS68" s="819"/>
      <c r="AT68" s="819"/>
      <c r="AU68" s="819"/>
      <c r="AV68" s="819"/>
      <c r="AW68" s="819"/>
      <c r="AX68" s="819"/>
      <c r="AY68" s="820"/>
    </row>
    <row r="69" spans="1:74" ht="19.5" customHeight="1" thickBot="1">
      <c r="A69" s="169"/>
      <c r="B69" s="253"/>
      <c r="C69" s="1096" t="s">
        <v>2384</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4" t="s">
        <v>1</v>
      </c>
      <c r="Z69" s="255" t="s">
        <v>2324</v>
      </c>
      <c r="AA69" s="144"/>
      <c r="AB69" s="256"/>
      <c r="AC69" s="257"/>
      <c r="AD69" s="258"/>
      <c r="AE69" s="258"/>
      <c r="AF69" s="252"/>
      <c r="AG69" s="169"/>
      <c r="AH69" s="169"/>
      <c r="AI69" s="235"/>
      <c r="AJ69" s="169"/>
      <c r="AK69" s="235"/>
      <c r="AL69" s="235"/>
    </row>
    <row r="70" spans="1:74" ht="16.5" customHeight="1">
      <c r="A70" s="169"/>
      <c r="B70" s="259"/>
      <c r="C70" s="1097"/>
      <c r="D70" s="1097"/>
      <c r="E70" s="1097"/>
      <c r="F70" s="1097"/>
      <c r="G70" s="1097"/>
      <c r="H70" s="1097"/>
      <c r="I70" s="1097"/>
      <c r="J70" s="1097"/>
      <c r="K70" s="1097"/>
      <c r="L70" s="1097"/>
      <c r="M70" s="1097"/>
      <c r="N70" s="1097"/>
      <c r="O70" s="1097"/>
      <c r="P70" s="1097"/>
      <c r="Q70" s="1097"/>
      <c r="R70" s="1097"/>
      <c r="S70" s="1097"/>
      <c r="T70" s="260" t="s">
        <v>24</v>
      </c>
      <c r="U70" s="1107">
        <f>T69/10</f>
        <v>326000</v>
      </c>
      <c r="V70" s="1107"/>
      <c r="W70" s="1107"/>
      <c r="X70" s="145" t="s">
        <v>1</v>
      </c>
      <c r="Y70" s="90" t="s">
        <v>25</v>
      </c>
      <c r="Z70" s="169"/>
      <c r="AA70" s="169"/>
      <c r="AB70" s="169"/>
      <c r="AC70" s="169"/>
      <c r="AD70" s="169"/>
      <c r="AE70" s="169"/>
      <c r="AF70" s="169"/>
      <c r="AG70" s="169"/>
      <c r="AH70" s="261"/>
      <c r="AI70" s="235"/>
      <c r="AJ70" s="235"/>
      <c r="AK70" s="235"/>
      <c r="AL70" s="235"/>
    </row>
    <row r="71" spans="1:74" ht="9.7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235"/>
      <c r="AK71" s="235"/>
      <c r="AL71" s="235"/>
    </row>
    <row r="72" spans="1:74" ht="20.25" customHeight="1">
      <c r="A72" s="169"/>
      <c r="B72" s="847" t="s">
        <v>2251</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69"/>
    </row>
    <row r="73" spans="1:74" s="262" customFormat="1" ht="14.25" customHeight="1">
      <c r="A73" s="204"/>
      <c r="B73" s="204"/>
      <c r="C73" s="242" t="s">
        <v>2153</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row>
    <row r="74" spans="1:74" s="262" customFormat="1" ht="15" customHeight="1" thickBot="1">
      <c r="A74" s="204"/>
      <c r="B74" s="204"/>
      <c r="C74" s="175" t="s">
        <v>262</v>
      </c>
      <c r="D74" s="809" t="s">
        <v>2383</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4"/>
      <c r="AM74" s="167" t="b">
        <v>1</v>
      </c>
      <c r="AN74" s="873" t="s">
        <v>2318</v>
      </c>
      <c r="AO74" s="873"/>
      <c r="AP74" s="87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row>
    <row r="75" spans="1:74" s="262" customFormat="1" ht="21" customHeight="1" thickBot="1">
      <c r="A75" s="204"/>
      <c r="B75" s="204"/>
      <c r="C75" s="1012"/>
      <c r="D75" s="1013"/>
      <c r="E75" s="1014" t="s">
        <v>2351</v>
      </c>
      <c r="F75" s="1014"/>
      <c r="G75" s="1014"/>
      <c r="H75" s="1014"/>
      <c r="I75" s="1014"/>
      <c r="J75" s="1014"/>
      <c r="K75" s="1014"/>
      <c r="L75" s="1014"/>
      <c r="M75" s="1014"/>
      <c r="N75" s="1014"/>
      <c r="O75" s="1014"/>
      <c r="P75" s="1014"/>
      <c r="Q75" s="1014"/>
      <c r="R75" s="1014"/>
      <c r="S75" s="1014"/>
      <c r="T75" s="1014"/>
      <c r="U75" s="1014"/>
      <c r="V75" s="1014"/>
      <c r="W75" s="1014"/>
      <c r="X75" s="952"/>
      <c r="Y75" s="171" t="s">
        <v>167</v>
      </c>
      <c r="Z75" s="197" t="str">
        <f>IF('別紙様式2-2（４・５月分）'!AV8="継続ベア加算なし","",IF(AM74=TRUE,"○","×"))</f>
        <v>○</v>
      </c>
      <c r="AA75" s="264"/>
      <c r="AB75" s="264"/>
      <c r="AC75" s="264"/>
      <c r="AD75" s="264"/>
      <c r="AE75" s="264"/>
      <c r="AF75" s="264"/>
      <c r="AG75" s="264"/>
      <c r="AH75" s="264"/>
      <c r="AI75" s="264"/>
      <c r="AJ75" s="264"/>
      <c r="AK75" s="264"/>
      <c r="AL75" s="264"/>
      <c r="AM75" s="818" t="s">
        <v>2253</v>
      </c>
      <c r="AN75" s="875"/>
      <c r="AO75" s="875"/>
      <c r="AP75" s="875"/>
      <c r="AQ75" s="875"/>
      <c r="AR75" s="875"/>
      <c r="AS75" s="875"/>
      <c r="AT75" s="875"/>
      <c r="AU75" s="875"/>
      <c r="AV75" s="875"/>
      <c r="AW75" s="875"/>
      <c r="AX75" s="875"/>
      <c r="AY75" s="876"/>
      <c r="AZ75" s="263"/>
      <c r="BA75" s="263"/>
      <c r="BB75" s="263"/>
      <c r="BC75" s="263"/>
      <c r="BD75" s="263"/>
      <c r="BE75" s="263"/>
      <c r="BF75" s="263"/>
      <c r="BG75" s="263"/>
      <c r="BH75" s="263"/>
      <c r="BI75" s="263"/>
      <c r="BJ75" s="263"/>
      <c r="BK75" s="263"/>
      <c r="BL75" s="263"/>
      <c r="BM75" s="263"/>
    </row>
    <row r="76" spans="1:74" s="262" customFormat="1" ht="5.25" customHeight="1">
      <c r="A76" s="204"/>
      <c r="B76" s="204"/>
      <c r="C76" s="204"/>
      <c r="D76" s="204"/>
      <c r="E76" s="204"/>
      <c r="F76" s="204"/>
      <c r="G76" s="204"/>
      <c r="H76" s="204"/>
      <c r="I76" s="204"/>
      <c r="J76" s="265"/>
      <c r="K76" s="265"/>
      <c r="L76" s="265"/>
      <c r="M76" s="265"/>
      <c r="N76" s="265"/>
      <c r="O76" s="265"/>
      <c r="P76" s="265"/>
      <c r="Q76" s="265"/>
      <c r="R76" s="265"/>
      <c r="S76" s="265"/>
      <c r="T76" s="265"/>
      <c r="U76" s="265"/>
      <c r="V76" s="265"/>
      <c r="W76" s="265"/>
      <c r="X76" s="265"/>
      <c r="Y76" s="264"/>
      <c r="Z76" s="264"/>
      <c r="AA76" s="264"/>
      <c r="AB76" s="264"/>
      <c r="AC76" s="264"/>
      <c r="AD76" s="264"/>
      <c r="AE76" s="264"/>
      <c r="AF76" s="264"/>
      <c r="AG76" s="264"/>
      <c r="AH76" s="264"/>
      <c r="AI76" s="264"/>
      <c r="AJ76" s="264"/>
      <c r="AK76" s="264"/>
      <c r="AL76" s="264"/>
      <c r="AN76" s="266"/>
      <c r="AO76" s="266"/>
      <c r="AP76" s="266"/>
      <c r="AQ76" s="266"/>
      <c r="AR76" s="266"/>
      <c r="AS76" s="266"/>
      <c r="AT76" s="266"/>
      <c r="AU76" s="266"/>
      <c r="AV76" s="266"/>
      <c r="AW76" s="266"/>
      <c r="AX76" s="266"/>
      <c r="AY76" s="266"/>
      <c r="AZ76" s="266"/>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row>
    <row r="77" spans="1:74" s="262" customFormat="1" ht="14.25">
      <c r="A77" s="204"/>
      <c r="B77" s="204"/>
      <c r="C77" s="242" t="s">
        <v>2352</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N77" s="266"/>
      <c r="AO77" s="266"/>
      <c r="AP77" s="266"/>
      <c r="AQ77" s="266"/>
      <c r="AR77" s="266"/>
      <c r="AS77" s="266"/>
      <c r="AT77" s="266"/>
      <c r="AU77" s="266"/>
      <c r="AV77" s="266"/>
      <c r="AW77" s="266"/>
      <c r="AX77" s="266"/>
      <c r="AY77" s="266"/>
      <c r="AZ77" s="266"/>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row>
    <row r="78" spans="1:74" s="262" customFormat="1" ht="24.75" customHeight="1" thickBot="1">
      <c r="A78" s="204"/>
      <c r="B78" s="204"/>
      <c r="C78" s="267" t="s">
        <v>262</v>
      </c>
      <c r="D78" s="893" t="s">
        <v>2350</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4"/>
      <c r="AN78" s="266"/>
      <c r="AO78" s="266"/>
      <c r="AP78" s="266"/>
      <c r="AQ78" s="266"/>
      <c r="AR78" s="266"/>
      <c r="AS78" s="266"/>
      <c r="AT78" s="266"/>
      <c r="AU78" s="266"/>
      <c r="AV78" s="266"/>
      <c r="AW78" s="266"/>
      <c r="AX78" s="266"/>
      <c r="AY78" s="266"/>
      <c r="AZ78" s="266"/>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row>
    <row r="79" spans="1:74" ht="18" customHeight="1">
      <c r="A79" s="169"/>
      <c r="B79" s="268"/>
      <c r="C79" s="849" t="s">
        <v>2175</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69" t="s">
        <v>1</v>
      </c>
      <c r="AA79" s="188" t="s">
        <v>167</v>
      </c>
      <c r="AB79" s="999" t="str">
        <f>IF('別紙様式2-2（４・５月分）'!AV7="新規ベア加算なし","",IF(U80&gt;=U79,"○","×"))</f>
        <v>○</v>
      </c>
      <c r="AC79" s="248"/>
      <c r="AD79" s="169"/>
      <c r="AE79" s="169"/>
      <c r="AF79" s="169"/>
      <c r="AG79" s="169"/>
      <c r="AH79" s="169"/>
      <c r="AI79" s="169"/>
      <c r="AJ79" s="169"/>
      <c r="AK79" s="169"/>
      <c r="AL79" s="169"/>
      <c r="AN79" s="266"/>
      <c r="AO79" s="266"/>
      <c r="AP79" s="266"/>
      <c r="AQ79" s="266"/>
      <c r="AR79" s="266"/>
      <c r="AS79" s="266"/>
      <c r="AT79" s="266"/>
      <c r="AU79" s="266"/>
      <c r="AV79" s="266"/>
      <c r="AW79" s="266"/>
      <c r="AX79" s="266"/>
      <c r="AY79" s="266"/>
      <c r="AZ79" s="266"/>
    </row>
    <row r="80" spans="1:74" ht="19.5" customHeight="1" thickBot="1">
      <c r="A80" s="169"/>
      <c r="B80" s="268"/>
      <c r="C80" s="854" t="s">
        <v>2147</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6" t="s">
        <v>1</v>
      </c>
      <c r="AA80" s="188" t="s">
        <v>251</v>
      </c>
      <c r="AB80" s="1001"/>
      <c r="AC80" s="188"/>
      <c r="AD80" s="188"/>
      <c r="AE80" s="188"/>
      <c r="AF80" s="188"/>
      <c r="AG80" s="188"/>
      <c r="AH80" s="235"/>
      <c r="AI80" s="235"/>
      <c r="AJ80" s="235"/>
      <c r="AK80" s="235"/>
      <c r="AL80" s="235"/>
      <c r="AM80" s="270"/>
    </row>
    <row r="81" spans="1:51" ht="9.75" customHeight="1" thickBot="1">
      <c r="A81" s="169"/>
      <c r="B81" s="268"/>
      <c r="C81" s="928" t="s">
        <v>166</v>
      </c>
      <c r="D81" s="927"/>
      <c r="E81" s="1120" t="s">
        <v>2148</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69"/>
      <c r="AC81" s="252"/>
      <c r="AD81" s="271"/>
      <c r="AE81" s="271"/>
      <c r="AF81" s="252"/>
      <c r="AG81" s="169"/>
      <c r="AH81" s="235"/>
      <c r="AI81" s="169"/>
      <c r="AJ81" s="235"/>
      <c r="AK81" s="169"/>
      <c r="AL81" s="235"/>
      <c r="AM81" s="270"/>
    </row>
    <row r="82" spans="1:51" ht="9.75" customHeight="1" thickBot="1">
      <c r="A82" s="169"/>
      <c r="B82" s="268"/>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2306</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5"/>
      <c r="AK82" s="169"/>
      <c r="AL82" s="235"/>
      <c r="AM82" s="778" t="s">
        <v>2389</v>
      </c>
      <c r="AN82" s="779"/>
      <c r="AO82" s="779"/>
      <c r="AP82" s="779"/>
      <c r="AQ82" s="779"/>
      <c r="AR82" s="779"/>
      <c r="AS82" s="779"/>
      <c r="AT82" s="779"/>
      <c r="AU82" s="779"/>
      <c r="AV82" s="779"/>
      <c r="AW82" s="779"/>
      <c r="AX82" s="779"/>
      <c r="AY82" s="780"/>
    </row>
    <row r="83" spans="1:51" ht="9.75" customHeight="1" thickBot="1">
      <c r="A83" s="169"/>
      <c r="B83" s="268"/>
      <c r="C83" s="928"/>
      <c r="D83" s="927"/>
      <c r="E83" s="224"/>
      <c r="F83" s="806" t="s">
        <v>2385</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5"/>
      <c r="AK83" s="169"/>
      <c r="AL83" s="235"/>
      <c r="AM83" s="781"/>
      <c r="AN83" s="782"/>
      <c r="AO83" s="782"/>
      <c r="AP83" s="782"/>
      <c r="AQ83" s="782"/>
      <c r="AR83" s="782"/>
      <c r="AS83" s="782"/>
      <c r="AT83" s="782"/>
      <c r="AU83" s="782"/>
      <c r="AV83" s="782"/>
      <c r="AW83" s="782"/>
      <c r="AX83" s="782"/>
      <c r="AY83" s="783"/>
    </row>
    <row r="84" spans="1:51" ht="9.75" customHeight="1" thickBot="1">
      <c r="A84" s="169"/>
      <c r="B84" s="268"/>
      <c r="C84" s="928"/>
      <c r="D84" s="927"/>
      <c r="E84" s="272"/>
      <c r="F84" s="808"/>
      <c r="G84" s="809"/>
      <c r="H84" s="809"/>
      <c r="I84" s="809"/>
      <c r="J84" s="809"/>
      <c r="K84" s="809"/>
      <c r="L84" s="809"/>
      <c r="M84" s="809"/>
      <c r="N84" s="809"/>
      <c r="O84" s="809"/>
      <c r="P84" s="809"/>
      <c r="Q84" s="809"/>
      <c r="R84" s="809"/>
      <c r="S84" s="809"/>
      <c r="T84" s="809"/>
      <c r="U84" s="803"/>
      <c r="V84" s="804"/>
      <c r="W84" s="804"/>
      <c r="X84" s="804"/>
      <c r="Y84" s="805"/>
      <c r="Z84" s="1175"/>
      <c r="AA84" s="1105"/>
      <c r="AB84" s="169"/>
      <c r="AC84" s="169"/>
      <c r="AD84" s="169"/>
      <c r="AE84" s="169"/>
      <c r="AF84" s="169"/>
      <c r="AG84" s="169"/>
      <c r="AH84" s="169"/>
      <c r="AI84" s="169"/>
      <c r="AJ84" s="235"/>
      <c r="AK84" s="235"/>
      <c r="AL84" s="235"/>
    </row>
    <row r="85" spans="1:51" ht="15" customHeight="1" thickBot="1">
      <c r="A85" s="169"/>
      <c r="B85" s="268"/>
      <c r="C85" s="929"/>
      <c r="D85" s="930"/>
      <c r="E85" s="273"/>
      <c r="F85" s="810"/>
      <c r="G85" s="811"/>
      <c r="H85" s="811"/>
      <c r="I85" s="811"/>
      <c r="J85" s="811"/>
      <c r="K85" s="811"/>
      <c r="L85" s="811"/>
      <c r="M85" s="811"/>
      <c r="N85" s="811"/>
      <c r="O85" s="811"/>
      <c r="P85" s="811"/>
      <c r="Q85" s="811"/>
      <c r="R85" s="811"/>
      <c r="S85" s="811"/>
      <c r="T85" s="811"/>
      <c r="U85" s="274" t="s">
        <v>24</v>
      </c>
      <c r="V85" s="1106">
        <f>U83/2</f>
        <v>50000</v>
      </c>
      <c r="W85" s="1106"/>
      <c r="X85" s="1106"/>
      <c r="Y85" s="146" t="s">
        <v>1</v>
      </c>
      <c r="Z85" s="90" t="s">
        <v>25</v>
      </c>
      <c r="AA85" s="147"/>
      <c r="AB85" s="256"/>
      <c r="AC85" s="256"/>
      <c r="AD85" s="257"/>
      <c r="AE85" s="838"/>
      <c r="AF85" s="838"/>
      <c r="AG85" s="252"/>
      <c r="AH85" s="169"/>
      <c r="AI85" s="261"/>
      <c r="AJ85" s="235"/>
      <c r="AK85" s="235"/>
      <c r="AL85" s="235"/>
      <c r="AM85" s="270"/>
    </row>
    <row r="86" spans="1:51" ht="9.75" customHeight="1" thickBot="1">
      <c r="A86" s="169"/>
      <c r="B86" s="268"/>
      <c r="C86" s="924" t="s">
        <v>250</v>
      </c>
      <c r="D86" s="925"/>
      <c r="E86" s="1120" t="s">
        <v>2149</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6"/>
      <c r="AC86" s="169"/>
      <c r="AD86" s="252"/>
      <c r="AE86" s="271"/>
      <c r="AF86" s="271"/>
      <c r="AG86" s="252"/>
      <c r="AH86" s="169"/>
      <c r="AI86" s="169"/>
      <c r="AJ86" s="235"/>
      <c r="AK86" s="235"/>
      <c r="AL86" s="235"/>
      <c r="AM86" s="270"/>
    </row>
    <row r="87" spans="1:51" ht="9.75" customHeight="1" thickBot="1">
      <c r="A87" s="169"/>
      <c r="B87" s="268"/>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2306</v>
      </c>
      <c r="AC87" s="1126">
        <f>IFERROR(U88/U86*100,0)</f>
        <v>80</v>
      </c>
      <c r="AD87" s="1127"/>
      <c r="AE87" s="1128"/>
      <c r="AF87" s="1005" t="s">
        <v>138</v>
      </c>
      <c r="AG87" s="1005" t="s">
        <v>25</v>
      </c>
      <c r="AH87" s="1008" t="s">
        <v>167</v>
      </c>
      <c r="AI87" s="999" t="str">
        <f>IF('別紙様式2-2（４・５月分）'!AV7="新規ベア加算なし","",IF(U86=0,"",IF(AND(AC87&gt;=200/3,AC87&lt;=100),"○","×")))</f>
        <v>○</v>
      </c>
      <c r="AJ87" s="235"/>
      <c r="AK87" s="235"/>
      <c r="AL87" s="235"/>
      <c r="AM87" s="778" t="s">
        <v>2390</v>
      </c>
      <c r="AN87" s="779"/>
      <c r="AO87" s="779"/>
      <c r="AP87" s="779"/>
      <c r="AQ87" s="779"/>
      <c r="AR87" s="779"/>
      <c r="AS87" s="779"/>
      <c r="AT87" s="779"/>
      <c r="AU87" s="779"/>
      <c r="AV87" s="779"/>
      <c r="AW87" s="779"/>
      <c r="AX87" s="779"/>
      <c r="AY87" s="780"/>
    </row>
    <row r="88" spans="1:51" ht="9.75" customHeight="1" thickBot="1">
      <c r="A88" s="169"/>
      <c r="B88" s="268"/>
      <c r="C88" s="926"/>
      <c r="D88" s="927"/>
      <c r="E88" s="275"/>
      <c r="F88" s="806" t="s">
        <v>2386</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5"/>
      <c r="AK88" s="235"/>
      <c r="AL88" s="235"/>
      <c r="AM88" s="781"/>
      <c r="AN88" s="782"/>
      <c r="AO88" s="782"/>
      <c r="AP88" s="782"/>
      <c r="AQ88" s="782"/>
      <c r="AR88" s="782"/>
      <c r="AS88" s="782"/>
      <c r="AT88" s="782"/>
      <c r="AU88" s="782"/>
      <c r="AV88" s="782"/>
      <c r="AW88" s="782"/>
      <c r="AX88" s="782"/>
      <c r="AY88" s="783"/>
    </row>
    <row r="89" spans="1:51" ht="9.75" customHeight="1" thickBot="1">
      <c r="A89" s="169"/>
      <c r="B89" s="268"/>
      <c r="C89" s="928"/>
      <c r="D89" s="927"/>
      <c r="E89" s="276"/>
      <c r="F89" s="808"/>
      <c r="G89" s="809"/>
      <c r="H89" s="809"/>
      <c r="I89" s="809"/>
      <c r="J89" s="809"/>
      <c r="K89" s="809"/>
      <c r="L89" s="809"/>
      <c r="M89" s="809"/>
      <c r="N89" s="809"/>
      <c r="O89" s="809"/>
      <c r="P89" s="809"/>
      <c r="Q89" s="809"/>
      <c r="R89" s="809"/>
      <c r="S89" s="809"/>
      <c r="T89" s="809"/>
      <c r="U89" s="803"/>
      <c r="V89" s="804"/>
      <c r="W89" s="804"/>
      <c r="X89" s="804"/>
      <c r="Y89" s="805"/>
      <c r="Z89" s="799"/>
      <c r="AA89" s="1105"/>
      <c r="AB89" s="169"/>
      <c r="AC89" s="169"/>
      <c r="AD89" s="169"/>
      <c r="AE89" s="169"/>
      <c r="AF89" s="169"/>
      <c r="AG89" s="169"/>
      <c r="AH89" s="169"/>
      <c r="AI89" s="169"/>
      <c r="AJ89" s="235"/>
      <c r="AK89" s="235"/>
      <c r="AL89" s="235"/>
    </row>
    <row r="90" spans="1:51" ht="16.5" customHeight="1">
      <c r="A90" s="169"/>
      <c r="B90" s="268"/>
      <c r="C90" s="929"/>
      <c r="D90" s="930"/>
      <c r="E90" s="277"/>
      <c r="F90" s="810"/>
      <c r="G90" s="811"/>
      <c r="H90" s="811"/>
      <c r="I90" s="811"/>
      <c r="J90" s="811"/>
      <c r="K90" s="811"/>
      <c r="L90" s="811"/>
      <c r="M90" s="811"/>
      <c r="N90" s="811"/>
      <c r="O90" s="811"/>
      <c r="P90" s="811"/>
      <c r="Q90" s="811"/>
      <c r="R90" s="811"/>
      <c r="S90" s="811"/>
      <c r="T90" s="811"/>
      <c r="U90" s="260" t="s">
        <v>24</v>
      </c>
      <c r="V90" s="1107">
        <f>U88/2</f>
        <v>20000</v>
      </c>
      <c r="W90" s="1107"/>
      <c r="X90" s="1107"/>
      <c r="Y90" s="145" t="s">
        <v>1</v>
      </c>
      <c r="Z90" s="23" t="s">
        <v>25</v>
      </c>
      <c r="AA90" s="147"/>
      <c r="AB90" s="256"/>
      <c r="AC90" s="257"/>
      <c r="AD90" s="838"/>
      <c r="AE90" s="838"/>
      <c r="AF90" s="252"/>
      <c r="AG90" s="169"/>
      <c r="AH90" s="169"/>
      <c r="AI90" s="278"/>
      <c r="AJ90" s="235"/>
      <c r="AK90" s="235"/>
      <c r="AL90" s="235"/>
      <c r="AM90" s="270"/>
    </row>
    <row r="91" spans="1:51" ht="6.75" customHeight="1">
      <c r="A91" s="169"/>
      <c r="B91" s="238" t="s">
        <v>249</v>
      </c>
      <c r="C91" s="238"/>
      <c r="D91" s="238"/>
      <c r="E91" s="238"/>
      <c r="F91" s="235"/>
      <c r="G91" s="236"/>
      <c r="H91" s="236"/>
      <c r="I91" s="236"/>
      <c r="J91" s="236"/>
      <c r="K91" s="236"/>
      <c r="L91" s="236"/>
      <c r="M91" s="279"/>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179"/>
      <c r="AM91" s="180"/>
      <c r="AR91" s="207"/>
    </row>
    <row r="92" spans="1:51" s="282" customFormat="1" ht="21" customHeight="1" thickBot="1">
      <c r="A92" s="280"/>
      <c r="B92" s="872" t="s">
        <v>263</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0"/>
      <c r="AM92" s="281"/>
    </row>
    <row r="93" spans="1:51" s="180" customFormat="1" ht="14.25" thickBot="1">
      <c r="A93" s="179"/>
      <c r="B93" s="242" t="s">
        <v>264</v>
      </c>
      <c r="C93" s="221"/>
      <c r="D93" s="221"/>
      <c r="E93" s="221"/>
      <c r="F93" s="221"/>
      <c r="G93" s="221"/>
      <c r="H93" s="221"/>
      <c r="I93" s="221"/>
      <c r="J93" s="221"/>
      <c r="K93" s="221"/>
      <c r="L93" s="221"/>
      <c r="M93" s="221"/>
      <c r="N93" s="221"/>
      <c r="O93" s="221"/>
      <c r="P93" s="221"/>
      <c r="Q93" s="221"/>
      <c r="R93" s="283" t="s">
        <v>262</v>
      </c>
      <c r="S93" s="284" t="s">
        <v>2155</v>
      </c>
      <c r="T93" s="179"/>
      <c r="U93" s="221"/>
      <c r="V93" s="221"/>
      <c r="W93" s="221"/>
      <c r="X93" s="221"/>
      <c r="Y93" s="221"/>
      <c r="Z93" s="221"/>
      <c r="AA93" s="221"/>
      <c r="AB93" s="221"/>
      <c r="AC93" s="221"/>
      <c r="AD93" s="221"/>
      <c r="AE93" s="221"/>
      <c r="AF93" s="221"/>
      <c r="AG93" s="221"/>
      <c r="AH93" s="221"/>
      <c r="AI93" s="913" t="str">
        <f>IF(OR('別紙様式2-2（４・５月分）'!AR8="処遇加算Ⅰ・Ⅱあり",'別紙様式2-3（６月以降分）'!BC6="旧処遇加算Ⅰ・Ⅱ相当あり"),"該当","")</f>
        <v>該当</v>
      </c>
      <c r="AJ93" s="914"/>
      <c r="AK93" s="915"/>
      <c r="AL93" s="179"/>
      <c r="AM93" s="172"/>
    </row>
    <row r="94" spans="1:51" s="180" customFormat="1" ht="2.25" customHeight="1" thickBot="1">
      <c r="A94" s="179"/>
      <c r="B94" s="179"/>
      <c r="C94" s="179"/>
      <c r="D94" s="285"/>
      <c r="E94" s="285"/>
      <c r="F94" s="285"/>
      <c r="G94" s="285"/>
      <c r="H94" s="285"/>
      <c r="I94" s="285"/>
      <c r="J94" s="285"/>
      <c r="K94" s="285"/>
      <c r="L94" s="285"/>
      <c r="M94" s="285"/>
      <c r="N94" s="285"/>
      <c r="O94" s="285"/>
      <c r="P94" s="285"/>
      <c r="Q94" s="285"/>
      <c r="R94" s="286"/>
      <c r="S94" s="286"/>
      <c r="T94" s="286"/>
      <c r="U94" s="285"/>
      <c r="V94" s="285"/>
      <c r="W94" s="285"/>
      <c r="X94" s="285"/>
      <c r="Y94" s="285"/>
      <c r="Z94" s="285"/>
      <c r="AA94" s="285"/>
      <c r="AB94" s="285"/>
      <c r="AC94" s="285"/>
      <c r="AD94" s="285"/>
      <c r="AE94" s="285"/>
      <c r="AF94" s="285"/>
      <c r="AG94" s="285"/>
      <c r="AH94" s="285"/>
      <c r="AI94" s="285"/>
      <c r="AJ94" s="285"/>
      <c r="AK94" s="285"/>
      <c r="AL94" s="179"/>
      <c r="AM94" s="172"/>
    </row>
    <row r="95" spans="1:51" s="180" customFormat="1" ht="14.25" thickBot="1">
      <c r="A95" s="179"/>
      <c r="B95" s="242" t="s">
        <v>2130</v>
      </c>
      <c r="C95" s="287"/>
      <c r="D95" s="287"/>
      <c r="E95" s="287"/>
      <c r="F95" s="287"/>
      <c r="G95" s="287"/>
      <c r="H95" s="287"/>
      <c r="I95" s="287"/>
      <c r="J95" s="287"/>
      <c r="K95" s="287"/>
      <c r="L95" s="287"/>
      <c r="M95" s="287"/>
      <c r="N95" s="287"/>
      <c r="O95" s="287"/>
      <c r="P95" s="287"/>
      <c r="Q95" s="287"/>
      <c r="R95" s="283" t="s">
        <v>262</v>
      </c>
      <c r="S95" s="284" t="s">
        <v>2156</v>
      </c>
      <c r="T95" s="179"/>
      <c r="U95" s="287"/>
      <c r="V95" s="287"/>
      <c r="W95" s="287"/>
      <c r="X95" s="287"/>
      <c r="Y95" s="287"/>
      <c r="Z95" s="287"/>
      <c r="AA95" s="287"/>
      <c r="AB95" s="287"/>
      <c r="AC95" s="287"/>
      <c r="AD95" s="287"/>
      <c r="AE95" s="287"/>
      <c r="AF95" s="287"/>
      <c r="AG95" s="287"/>
      <c r="AH95" s="287"/>
      <c r="AI95" s="913" t="str">
        <f>IF(AND('別紙様式2-2（４・５月分）'!AR8="処遇加算Ⅰ・Ⅱなし",'別紙様式2-3（６月以降分）'!BC6="旧処遇加算Ⅰ・Ⅱ相当なし"),"該当","")</f>
        <v/>
      </c>
      <c r="AJ95" s="914"/>
      <c r="AK95" s="915"/>
      <c r="AL95" s="179"/>
      <c r="AM95" s="172"/>
    </row>
    <row r="96" spans="1:51" s="180" customFormat="1" ht="5.25" customHeight="1">
      <c r="A96" s="179"/>
      <c r="B96" s="267"/>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179"/>
      <c r="AB96" s="288"/>
      <c r="AC96" s="288"/>
      <c r="AD96" s="288"/>
      <c r="AE96" s="288"/>
      <c r="AF96" s="288"/>
      <c r="AG96" s="288"/>
      <c r="AH96" s="288"/>
      <c r="AI96" s="288"/>
      <c r="AJ96" s="288"/>
      <c r="AK96" s="288"/>
      <c r="AL96" s="179"/>
      <c r="AM96" s="172"/>
    </row>
    <row r="97" spans="1:51" s="262" customFormat="1" ht="12.75" customHeight="1" thickBot="1">
      <c r="A97" s="204"/>
      <c r="B97" s="204"/>
      <c r="C97" s="1078" t="s">
        <v>278</v>
      </c>
      <c r="D97" s="1078"/>
      <c r="E97" s="1078"/>
      <c r="F97" s="1078"/>
      <c r="G97" s="1078"/>
      <c r="H97" s="1078"/>
      <c r="I97" s="1078"/>
      <c r="J97" s="1078"/>
      <c r="K97" s="1078"/>
      <c r="L97" s="1078"/>
      <c r="M97" s="1078"/>
      <c r="N97" s="1078"/>
      <c r="O97" s="1078"/>
      <c r="P97" s="1078"/>
      <c r="Q97" s="1078"/>
      <c r="R97" s="1078"/>
      <c r="S97" s="1078"/>
      <c r="T97" s="1078"/>
      <c r="U97" s="204"/>
      <c r="V97" s="204"/>
      <c r="W97" s="204"/>
      <c r="X97" s="204"/>
      <c r="Y97" s="204"/>
      <c r="Z97" s="204"/>
      <c r="AA97" s="204"/>
      <c r="AB97" s="204"/>
      <c r="AC97" s="204"/>
      <c r="AD97" s="245"/>
      <c r="AE97" s="245"/>
      <c r="AF97" s="245"/>
      <c r="AG97" s="245"/>
      <c r="AH97" s="245"/>
      <c r="AI97" s="245"/>
      <c r="AJ97" s="245"/>
      <c r="AK97" s="245"/>
      <c r="AL97" s="204"/>
      <c r="AM97" s="289"/>
    </row>
    <row r="98" spans="1:51" s="180" customFormat="1" ht="18" customHeight="1" thickBot="1">
      <c r="A98" s="179"/>
      <c r="B98" s="179"/>
      <c r="C98" s="834"/>
      <c r="D98" s="835"/>
      <c r="E98" s="836" t="s">
        <v>265</v>
      </c>
      <c r="F98" s="836"/>
      <c r="G98" s="836"/>
      <c r="H98" s="836"/>
      <c r="I98" s="836"/>
      <c r="J98" s="836"/>
      <c r="K98" s="836"/>
      <c r="L98" s="836"/>
      <c r="M98" s="836"/>
      <c r="N98" s="836"/>
      <c r="O98" s="836"/>
      <c r="P98" s="836"/>
      <c r="Q98" s="836"/>
      <c r="R98" s="837"/>
      <c r="S98" s="290" t="s">
        <v>251</v>
      </c>
      <c r="T98" s="249" t="str">
        <f>IFERROR(IF(AM99=TRUE,"○",IF(AND(AI95="該当",OR(AM107=TRUE,AM108=TRUE)),"","×")),"")</f>
        <v>×</v>
      </c>
      <c r="U98" s="179"/>
      <c r="V98" s="291"/>
      <c r="W98" s="291"/>
      <c r="X98" s="291"/>
      <c r="Y98" s="291"/>
      <c r="Z98" s="291"/>
      <c r="AA98" s="291"/>
      <c r="AB98" s="291"/>
      <c r="AC98" s="291"/>
      <c r="AD98" s="291"/>
      <c r="AE98" s="291"/>
      <c r="AF98" s="291"/>
      <c r="AG98" s="291"/>
      <c r="AH98" s="291"/>
      <c r="AI98" s="291"/>
      <c r="AJ98" s="291"/>
      <c r="AK98" s="291"/>
      <c r="AL98" s="204"/>
      <c r="AM98" s="229" t="s">
        <v>2312</v>
      </c>
    </row>
    <row r="99" spans="1:51" s="180" customFormat="1" ht="16.5" customHeight="1">
      <c r="A99" s="179"/>
      <c r="B99" s="292"/>
      <c r="C99" s="293" t="s">
        <v>93</v>
      </c>
      <c r="D99" s="294" t="s">
        <v>2107</v>
      </c>
      <c r="E99" s="224"/>
      <c r="F99" s="224"/>
      <c r="G99" s="224"/>
      <c r="H99" s="224"/>
      <c r="I99" s="224"/>
      <c r="J99" s="224"/>
      <c r="K99" s="224"/>
      <c r="L99" s="224"/>
      <c r="M99" s="224"/>
      <c r="N99" s="224"/>
      <c r="O99" s="224"/>
      <c r="P99" s="224"/>
      <c r="Q99" s="224"/>
      <c r="R99" s="224"/>
      <c r="S99" s="294"/>
      <c r="T99" s="294"/>
      <c r="U99" s="294"/>
      <c r="V99" s="224"/>
      <c r="W99" s="224"/>
      <c r="X99" s="224"/>
      <c r="Y99" s="224"/>
      <c r="Z99" s="295"/>
      <c r="AA99" s="295"/>
      <c r="AB99" s="295"/>
      <c r="AC99" s="295"/>
      <c r="AD99" s="188"/>
      <c r="AE99" s="188"/>
      <c r="AF99" s="188"/>
      <c r="AG99" s="188"/>
      <c r="AH99" s="221"/>
      <c r="AI99" s="221"/>
      <c r="AJ99" s="221"/>
      <c r="AK99" s="296"/>
      <c r="AL99" s="241"/>
      <c r="AM99" s="167" t="b">
        <v>0</v>
      </c>
      <c r="AN99" s="873" t="s">
        <v>2318</v>
      </c>
      <c r="AO99" s="873"/>
      <c r="AP99" s="873"/>
    </row>
    <row r="100" spans="1:51" s="180" customFormat="1" ht="16.5" customHeight="1">
      <c r="A100" s="179"/>
      <c r="B100" s="292"/>
      <c r="C100" s="297" t="s">
        <v>94</v>
      </c>
      <c r="D100" s="298" t="s">
        <v>2108</v>
      </c>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9"/>
      <c r="AA100" s="299"/>
      <c r="AB100" s="299"/>
      <c r="AC100" s="299"/>
      <c r="AD100" s="300"/>
      <c r="AE100" s="300"/>
      <c r="AF100" s="300"/>
      <c r="AG100" s="300"/>
      <c r="AH100" s="301"/>
      <c r="AI100" s="301"/>
      <c r="AJ100" s="301"/>
      <c r="AK100" s="302"/>
      <c r="AL100" s="241"/>
      <c r="AM100" s="167" t="b">
        <v>1</v>
      </c>
      <c r="AN100" s="873" t="s">
        <v>2320</v>
      </c>
      <c r="AO100" s="873"/>
      <c r="AP100" s="873"/>
    </row>
    <row r="101" spans="1:51" s="180" customFormat="1" ht="16.5" customHeight="1">
      <c r="A101" s="179"/>
      <c r="B101" s="292"/>
      <c r="C101" s="303" t="s">
        <v>95</v>
      </c>
      <c r="D101" s="304" t="s">
        <v>102</v>
      </c>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6"/>
      <c r="AA101" s="306"/>
      <c r="AB101" s="306"/>
      <c r="AC101" s="306"/>
      <c r="AD101" s="217"/>
      <c r="AE101" s="217"/>
      <c r="AF101" s="217"/>
      <c r="AG101" s="217"/>
      <c r="AH101" s="307"/>
      <c r="AI101" s="307"/>
      <c r="AJ101" s="307"/>
      <c r="AK101" s="308"/>
      <c r="AL101" s="241"/>
      <c r="AM101" s="309"/>
    </row>
    <row r="102" spans="1:51" s="180" customFormat="1" ht="6.75" customHeight="1" thickBot="1">
      <c r="A102" s="179"/>
      <c r="B102" s="292"/>
      <c r="C102" s="228"/>
      <c r="D102" s="224"/>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95"/>
      <c r="AA102" s="295"/>
      <c r="AB102" s="295"/>
      <c r="AC102" s="295"/>
      <c r="AD102" s="188"/>
      <c r="AE102" s="188"/>
      <c r="AF102" s="188"/>
      <c r="AG102" s="188"/>
      <c r="AH102" s="221"/>
      <c r="AI102" s="221"/>
      <c r="AJ102" s="221"/>
      <c r="AK102" s="221"/>
      <c r="AL102" s="241"/>
      <c r="AM102" s="309"/>
      <c r="AN102" s="172"/>
      <c r="AO102" s="172"/>
      <c r="AP102" s="172"/>
      <c r="AQ102" s="172"/>
    </row>
    <row r="103" spans="1:51" s="180" customFormat="1" ht="26.25" customHeight="1" thickBot="1">
      <c r="A103" s="179"/>
      <c r="B103" s="292"/>
      <c r="C103" s="1168" t="s">
        <v>2121</v>
      </c>
      <c r="D103" s="1168"/>
      <c r="E103" s="1168"/>
      <c r="F103" s="1168"/>
      <c r="G103" s="1168"/>
      <c r="H103" s="1168"/>
      <c r="I103" s="1168"/>
      <c r="J103" s="1168"/>
      <c r="K103" s="1168"/>
      <c r="L103" s="238"/>
      <c r="M103" s="834"/>
      <c r="N103" s="835"/>
      <c r="O103" s="931" t="s">
        <v>2109</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197" t="str">
        <f>IF(T98="○","",(IF(AM100=TRUE,"○","×")))</f>
        <v>○</v>
      </c>
      <c r="AL103" s="179"/>
      <c r="AM103" s="829" t="s">
        <v>2259</v>
      </c>
      <c r="AN103" s="1188"/>
      <c r="AO103" s="1188"/>
      <c r="AP103" s="1188"/>
      <c r="AQ103" s="1188"/>
      <c r="AR103" s="1188"/>
      <c r="AS103" s="1188"/>
      <c r="AT103" s="1188"/>
      <c r="AU103" s="1188"/>
      <c r="AV103" s="1188"/>
      <c r="AW103" s="1188"/>
      <c r="AX103" s="1188"/>
      <c r="AY103" s="1189"/>
    </row>
    <row r="104" spans="1:51" s="180" customFormat="1" ht="8.25" customHeight="1">
      <c r="A104" s="179"/>
      <c r="B104" s="292"/>
      <c r="C104" s="235"/>
      <c r="D104" s="224"/>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95"/>
      <c r="AA104" s="295"/>
      <c r="AB104" s="295"/>
      <c r="AC104" s="295"/>
      <c r="AD104" s="188"/>
      <c r="AE104" s="188"/>
      <c r="AF104" s="188"/>
      <c r="AG104" s="188"/>
      <c r="AH104" s="221"/>
      <c r="AI104" s="221"/>
      <c r="AJ104" s="221"/>
      <c r="AK104" s="221"/>
      <c r="AL104" s="241"/>
      <c r="AM104" s="309"/>
      <c r="AN104" s="172"/>
      <c r="AO104" s="172"/>
      <c r="AP104" s="172"/>
      <c r="AQ104" s="172"/>
    </row>
    <row r="105" spans="1:51" s="180" customFormat="1" ht="16.5" customHeight="1" thickBot="1">
      <c r="A105" s="179"/>
      <c r="B105" s="179"/>
      <c r="C105" s="1078" t="s">
        <v>266</v>
      </c>
      <c r="D105" s="1078"/>
      <c r="E105" s="1078"/>
      <c r="F105" s="1078"/>
      <c r="G105" s="1078"/>
      <c r="H105" s="1078"/>
      <c r="I105" s="1078"/>
      <c r="J105" s="1078"/>
      <c r="K105" s="1078"/>
      <c r="L105" s="1078"/>
      <c r="M105" s="1078"/>
      <c r="N105" s="1078"/>
      <c r="O105" s="1078"/>
      <c r="P105" s="1078"/>
      <c r="Q105" s="1078"/>
      <c r="R105" s="1078"/>
      <c r="S105" s="310"/>
      <c r="T105" s="310"/>
      <c r="U105" s="310"/>
      <c r="V105" s="310"/>
      <c r="W105" s="310"/>
      <c r="X105" s="310"/>
      <c r="Y105" s="238"/>
      <c r="Z105" s="310"/>
      <c r="AA105" s="310"/>
      <c r="AB105" s="310"/>
      <c r="AC105" s="310"/>
      <c r="AD105" s="310"/>
      <c r="AE105" s="310"/>
      <c r="AF105" s="310"/>
      <c r="AG105" s="310"/>
      <c r="AH105" s="310"/>
      <c r="AI105" s="310"/>
      <c r="AJ105" s="310"/>
      <c r="AK105" s="310"/>
      <c r="AL105" s="310"/>
    </row>
    <row r="106" spans="1:51" s="180" customFormat="1" ht="16.5" customHeight="1" thickBot="1">
      <c r="A106" s="179"/>
      <c r="B106" s="311"/>
      <c r="C106" s="834"/>
      <c r="D106" s="835"/>
      <c r="E106" s="836" t="s">
        <v>268</v>
      </c>
      <c r="F106" s="836"/>
      <c r="G106" s="836"/>
      <c r="H106" s="836"/>
      <c r="I106" s="836"/>
      <c r="J106" s="836"/>
      <c r="K106" s="836"/>
      <c r="L106" s="836"/>
      <c r="M106" s="836"/>
      <c r="N106" s="836"/>
      <c r="O106" s="836"/>
      <c r="P106" s="836"/>
      <c r="Q106" s="836"/>
      <c r="R106" s="837"/>
      <c r="S106" s="290" t="s">
        <v>251</v>
      </c>
      <c r="T106" s="249" t="str">
        <f>IFERROR(IF(AND(AM107=TRUE,OR(AND(AR107=TRUE,J109&lt;&gt;""),AND(AR108=TRUE,J111&lt;&gt;""))),"○",IF(AND(AI95="該当",OR(AM99=TRUE,AM100=TRUE)),"","×")),"")</f>
        <v>×</v>
      </c>
      <c r="U106" s="312"/>
      <c r="V106" s="313"/>
      <c r="W106" s="313"/>
      <c r="X106" s="313"/>
      <c r="Y106" s="313"/>
      <c r="Z106" s="313"/>
      <c r="AA106" s="313"/>
      <c r="AB106" s="313"/>
      <c r="AC106" s="313"/>
      <c r="AD106" s="313"/>
      <c r="AE106" s="313"/>
      <c r="AF106" s="313"/>
      <c r="AG106" s="313"/>
      <c r="AH106" s="313"/>
      <c r="AI106" s="313"/>
      <c r="AJ106" s="313"/>
      <c r="AK106" s="313"/>
      <c r="AL106" s="310"/>
      <c r="AM106" s="229" t="s">
        <v>2312</v>
      </c>
    </row>
    <row r="107" spans="1:51" s="180" customFormat="1" ht="26.25" customHeight="1" thickBot="1">
      <c r="A107" s="179"/>
      <c r="B107" s="1207"/>
      <c r="C107" s="293" t="s">
        <v>33</v>
      </c>
      <c r="D107" s="1211" t="s">
        <v>272</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79"/>
      <c r="AM107" s="167" t="b">
        <v>0</v>
      </c>
      <c r="AN107" s="873" t="s">
        <v>2318</v>
      </c>
      <c r="AO107" s="873"/>
      <c r="AP107" s="873"/>
      <c r="AQ107" s="172"/>
      <c r="AR107" s="167" t="b">
        <v>0</v>
      </c>
      <c r="AS107" s="873" t="s">
        <v>2321</v>
      </c>
      <c r="AT107" s="873"/>
      <c r="AU107" s="873"/>
    </row>
    <row r="108" spans="1:51" s="180" customFormat="1" ht="25.5" customHeight="1" thickBot="1">
      <c r="A108" s="179"/>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79"/>
      <c r="AM108" s="167" t="b">
        <v>1</v>
      </c>
      <c r="AN108" s="873" t="s">
        <v>2320</v>
      </c>
      <c r="AO108" s="873"/>
      <c r="AP108" s="873"/>
      <c r="AQ108" s="314"/>
      <c r="AR108" s="167" t="b">
        <v>0</v>
      </c>
      <c r="AS108" s="873" t="s">
        <v>2322</v>
      </c>
      <c r="AT108" s="873"/>
      <c r="AU108" s="873"/>
      <c r="AV108" s="314"/>
      <c r="AW108" s="314"/>
      <c r="AX108" s="314"/>
      <c r="AY108" s="314"/>
    </row>
    <row r="109" spans="1:51" s="180" customFormat="1" ht="33" customHeight="1" thickBot="1">
      <c r="A109" s="179"/>
      <c r="B109" s="1207"/>
      <c r="C109" s="1085"/>
      <c r="D109" s="1064"/>
      <c r="E109" s="1065"/>
      <c r="F109" s="1065"/>
      <c r="G109" s="1065"/>
      <c r="H109" s="1215"/>
      <c r="I109" s="1167"/>
      <c r="J109" s="1202" t="s">
        <v>2416</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79"/>
      <c r="AM109" s="829" t="s">
        <v>2392</v>
      </c>
      <c r="AN109" s="830"/>
      <c r="AO109" s="830"/>
      <c r="AP109" s="830"/>
      <c r="AQ109" s="830"/>
      <c r="AR109" s="830"/>
      <c r="AS109" s="830"/>
      <c r="AT109" s="830"/>
      <c r="AU109" s="830"/>
      <c r="AV109" s="830"/>
      <c r="AW109" s="830"/>
      <c r="AX109" s="830"/>
      <c r="AY109" s="831"/>
    </row>
    <row r="110" spans="1:51" s="180" customFormat="1" ht="19.5" customHeight="1" thickBot="1">
      <c r="A110" s="179"/>
      <c r="B110" s="1207"/>
      <c r="C110" s="1085"/>
      <c r="D110" s="1064"/>
      <c r="E110" s="1065"/>
      <c r="F110" s="1065"/>
      <c r="G110" s="1065"/>
      <c r="H110" s="1103"/>
      <c r="I110" s="1205" t="s">
        <v>9</v>
      </c>
      <c r="J110" s="315" t="s">
        <v>36</v>
      </c>
      <c r="K110" s="316"/>
      <c r="L110" s="316"/>
      <c r="M110" s="316"/>
      <c r="N110" s="316"/>
      <c r="O110" s="316"/>
      <c r="P110" s="316"/>
      <c r="Q110" s="316"/>
      <c r="R110" s="316"/>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79"/>
      <c r="AM110" s="314"/>
      <c r="AN110" s="314"/>
      <c r="AO110" s="314"/>
      <c r="AP110" s="314"/>
      <c r="AQ110" s="314"/>
      <c r="AR110" s="314"/>
      <c r="AS110" s="314"/>
      <c r="AT110" s="314"/>
      <c r="AU110" s="314"/>
      <c r="AV110" s="314"/>
      <c r="AW110" s="314"/>
      <c r="AX110" s="314"/>
      <c r="AY110" s="314"/>
    </row>
    <row r="111" spans="1:51" s="180" customFormat="1" ht="35.25" customHeight="1" thickBot="1">
      <c r="A111" s="179"/>
      <c r="B111" s="1207"/>
      <c r="C111" s="1086"/>
      <c r="D111" s="1066"/>
      <c r="E111" s="1067"/>
      <c r="F111" s="1067"/>
      <c r="G111" s="1067"/>
      <c r="H111" s="1104"/>
      <c r="I111" s="1206"/>
      <c r="J111" s="1208" t="s">
        <v>2413</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79"/>
      <c r="AM111" s="829" t="s">
        <v>2393</v>
      </c>
      <c r="AN111" s="830"/>
      <c r="AO111" s="830"/>
      <c r="AP111" s="830"/>
      <c r="AQ111" s="830"/>
      <c r="AR111" s="830"/>
      <c r="AS111" s="830"/>
      <c r="AT111" s="830"/>
      <c r="AU111" s="830"/>
      <c r="AV111" s="830"/>
      <c r="AW111" s="830"/>
      <c r="AX111" s="830"/>
      <c r="AY111" s="831"/>
    </row>
    <row r="112" spans="1:51" s="180" customFormat="1" ht="18" customHeight="1">
      <c r="A112" s="179"/>
      <c r="B112" s="317"/>
      <c r="C112" s="318" t="s">
        <v>100</v>
      </c>
      <c r="D112" s="304" t="s">
        <v>101</v>
      </c>
      <c r="E112" s="319"/>
      <c r="F112" s="319"/>
      <c r="G112" s="319"/>
      <c r="H112" s="305"/>
      <c r="I112" s="305"/>
      <c r="J112" s="305"/>
      <c r="K112" s="305"/>
      <c r="L112" s="305"/>
      <c r="M112" s="305"/>
      <c r="N112" s="305"/>
      <c r="O112" s="305"/>
      <c r="P112" s="305"/>
      <c r="Q112" s="305"/>
      <c r="R112" s="305"/>
      <c r="S112" s="305"/>
      <c r="T112" s="305"/>
      <c r="U112" s="305"/>
      <c r="V112" s="305"/>
      <c r="W112" s="305"/>
      <c r="X112" s="305"/>
      <c r="Y112" s="305"/>
      <c r="Z112" s="306"/>
      <c r="AA112" s="306"/>
      <c r="AB112" s="306"/>
      <c r="AC112" s="306"/>
      <c r="AD112" s="217"/>
      <c r="AE112" s="217"/>
      <c r="AF112" s="217"/>
      <c r="AG112" s="217"/>
      <c r="AH112" s="307"/>
      <c r="AI112" s="307"/>
      <c r="AJ112" s="307"/>
      <c r="AK112" s="320"/>
      <c r="AL112" s="241"/>
      <c r="AM112" s="309"/>
    </row>
    <row r="113" spans="1:51" s="180" customFormat="1" ht="6.75" customHeight="1" thickBot="1">
      <c r="A113" s="179"/>
      <c r="B113" s="321"/>
      <c r="C113" s="321"/>
      <c r="D113" s="321"/>
      <c r="E113" s="321"/>
      <c r="F113" s="321"/>
      <c r="G113" s="321"/>
      <c r="H113" s="321"/>
      <c r="I113" s="321"/>
      <c r="J113" s="321"/>
      <c r="K113" s="321"/>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179"/>
      <c r="AM113" s="322"/>
    </row>
    <row r="114" spans="1:51" s="180" customFormat="1" ht="25.5" customHeight="1" thickBot="1">
      <c r="A114" s="179"/>
      <c r="B114" s="292"/>
      <c r="C114" s="1168" t="s">
        <v>2391</v>
      </c>
      <c r="D114" s="1168"/>
      <c r="E114" s="1168"/>
      <c r="F114" s="1168"/>
      <c r="G114" s="1168"/>
      <c r="H114" s="1168"/>
      <c r="I114" s="1168"/>
      <c r="J114" s="1168"/>
      <c r="K114" s="1168"/>
      <c r="L114" s="238"/>
      <c r="M114" s="834"/>
      <c r="N114" s="835"/>
      <c r="O114" s="1199" t="s">
        <v>2122</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197" t="str">
        <f>IF(T106="○","",(IF(AM108=TRUE,"○","×")))</f>
        <v>○</v>
      </c>
      <c r="AL114" s="179"/>
      <c r="AM114" s="829" t="s">
        <v>2258</v>
      </c>
      <c r="AN114" s="1188"/>
      <c r="AO114" s="1188"/>
      <c r="AP114" s="1188"/>
      <c r="AQ114" s="1188"/>
      <c r="AR114" s="1188"/>
      <c r="AS114" s="1188"/>
      <c r="AT114" s="1188"/>
      <c r="AU114" s="1188"/>
      <c r="AV114" s="1188"/>
      <c r="AW114" s="1188"/>
      <c r="AX114" s="1188"/>
      <c r="AY114" s="1189"/>
    </row>
    <row r="115" spans="1:51" s="180" customFormat="1" ht="12" customHeight="1">
      <c r="A115" s="179"/>
      <c r="B115" s="321"/>
      <c r="C115" s="321"/>
      <c r="D115" s="321"/>
      <c r="E115" s="321"/>
      <c r="F115" s="321"/>
      <c r="G115" s="321"/>
      <c r="H115" s="321"/>
      <c r="I115" s="321"/>
      <c r="J115" s="321"/>
      <c r="K115" s="321"/>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179"/>
      <c r="AM115" s="322"/>
    </row>
    <row r="116" spans="1:51" s="180" customFormat="1" ht="21" customHeight="1">
      <c r="A116" s="179"/>
      <c r="B116" s="872" t="s">
        <v>270</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79"/>
      <c r="AM116" s="323" t="str">
        <f>IF(AND('別紙様式2-2（４・５月分）'!AR7="処遇加算Ⅰなし",'別紙様式2-3（６月以降分）'!AZ6="旧処遇加算Ⅰ相当なし"),"記入不要","要記入")</f>
        <v>要記入</v>
      </c>
    </row>
    <row r="117" spans="1:51" s="180" customFormat="1" ht="17.25" customHeight="1" thickBot="1">
      <c r="A117" s="179"/>
      <c r="B117" s="324" t="s">
        <v>267</v>
      </c>
      <c r="C117" s="325"/>
      <c r="D117" s="326"/>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229" t="s">
        <v>2312</v>
      </c>
      <c r="AR117" s="167" t="b">
        <v>0</v>
      </c>
      <c r="AS117" s="873" t="s">
        <v>2321</v>
      </c>
      <c r="AT117" s="873"/>
      <c r="AU117" s="873"/>
    </row>
    <row r="118" spans="1:51" s="180" customFormat="1" ht="20.25" customHeight="1" thickBot="1">
      <c r="A118" s="179"/>
      <c r="B118" s="834"/>
      <c r="C118" s="835"/>
      <c r="D118" s="845" t="s">
        <v>268</v>
      </c>
      <c r="E118" s="845"/>
      <c r="F118" s="845"/>
      <c r="G118" s="845"/>
      <c r="H118" s="845"/>
      <c r="I118" s="845"/>
      <c r="J118" s="845"/>
      <c r="K118" s="845"/>
      <c r="L118" s="845"/>
      <c r="M118" s="845"/>
      <c r="N118" s="845"/>
      <c r="O118" s="845"/>
      <c r="P118" s="845"/>
      <c r="Q118" s="846"/>
      <c r="R118" s="327" t="s">
        <v>251</v>
      </c>
      <c r="S118" s="249" t="str">
        <f>IF(AM116="記入不要","",IF(AND(AM118=TRUE,OR(AR117=TRUE,AR118=TRUE,AR119=TRUE)),"○","×"))</f>
        <v>×</v>
      </c>
      <c r="T118" s="328"/>
      <c r="U118" s="325"/>
      <c r="V118" s="325"/>
      <c r="W118" s="325"/>
      <c r="X118" s="325"/>
      <c r="Y118" s="325"/>
      <c r="Z118" s="325"/>
      <c r="AA118" s="325"/>
      <c r="AB118" s="325"/>
      <c r="AC118" s="325"/>
      <c r="AD118" s="325"/>
      <c r="AE118" s="325"/>
      <c r="AF118" s="325"/>
      <c r="AG118" s="325"/>
      <c r="AH118" s="325"/>
      <c r="AI118" s="325"/>
      <c r="AJ118" s="325"/>
      <c r="AK118" s="325"/>
      <c r="AL118" s="325"/>
      <c r="AM118" s="167" t="b">
        <v>0</v>
      </c>
      <c r="AN118" s="873" t="s">
        <v>2318</v>
      </c>
      <c r="AO118" s="873"/>
      <c r="AP118" s="873"/>
      <c r="AR118" s="167" t="b">
        <v>0</v>
      </c>
      <c r="AS118" s="873" t="s">
        <v>2322</v>
      </c>
      <c r="AT118" s="873"/>
      <c r="AU118" s="873"/>
    </row>
    <row r="119" spans="1:51" s="180" customFormat="1" ht="28.5" customHeight="1" thickBot="1">
      <c r="A119" s="179"/>
      <c r="B119" s="293"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79"/>
      <c r="AM119" s="167" t="b">
        <v>1</v>
      </c>
      <c r="AN119" s="873" t="s">
        <v>2320</v>
      </c>
      <c r="AO119" s="873"/>
      <c r="AP119" s="873"/>
      <c r="AR119" s="167" t="b">
        <v>0</v>
      </c>
      <c r="AS119" s="873" t="s">
        <v>2323</v>
      </c>
      <c r="AT119" s="873"/>
      <c r="AU119" s="873"/>
    </row>
    <row r="120" spans="1:51" s="180" customFormat="1" ht="25.5" customHeight="1">
      <c r="A120" s="179"/>
      <c r="B120" s="1085"/>
      <c r="C120" s="1062" t="s">
        <v>103</v>
      </c>
      <c r="D120" s="1063"/>
      <c r="E120" s="1063"/>
      <c r="F120" s="1063"/>
      <c r="G120" s="329"/>
      <c r="H120" s="330"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79"/>
      <c r="AM120" s="812" t="s">
        <v>2394</v>
      </c>
      <c r="AN120" s="821"/>
      <c r="AO120" s="821"/>
      <c r="AP120" s="821"/>
      <c r="AQ120" s="821"/>
      <c r="AR120" s="821"/>
      <c r="AS120" s="821"/>
      <c r="AT120" s="821"/>
      <c r="AU120" s="821"/>
      <c r="AV120" s="821"/>
      <c r="AW120" s="821"/>
      <c r="AX120" s="821"/>
      <c r="AY120" s="822"/>
    </row>
    <row r="121" spans="1:51" s="180" customFormat="1" ht="33.75" customHeight="1">
      <c r="A121" s="179"/>
      <c r="B121" s="1085"/>
      <c r="C121" s="1064"/>
      <c r="D121" s="1065"/>
      <c r="E121" s="1065"/>
      <c r="F121" s="1065"/>
      <c r="G121" s="331"/>
      <c r="H121" s="332"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79"/>
      <c r="AM121" s="823"/>
      <c r="AN121" s="824"/>
      <c r="AO121" s="824"/>
      <c r="AP121" s="824"/>
      <c r="AQ121" s="824"/>
      <c r="AR121" s="824"/>
      <c r="AS121" s="824"/>
      <c r="AT121" s="824"/>
      <c r="AU121" s="824"/>
      <c r="AV121" s="824"/>
      <c r="AW121" s="824"/>
      <c r="AX121" s="824"/>
      <c r="AY121" s="825"/>
    </row>
    <row r="122" spans="1:51" s="180" customFormat="1" ht="37.5" customHeight="1" thickBot="1">
      <c r="A122" s="179"/>
      <c r="B122" s="1086"/>
      <c r="C122" s="1066"/>
      <c r="D122" s="1067"/>
      <c r="E122" s="1067"/>
      <c r="F122" s="1067"/>
      <c r="G122" s="333"/>
      <c r="H122" s="334"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79"/>
      <c r="AM122" s="826"/>
      <c r="AN122" s="827"/>
      <c r="AO122" s="827"/>
      <c r="AP122" s="827"/>
      <c r="AQ122" s="827"/>
      <c r="AR122" s="827"/>
      <c r="AS122" s="827"/>
      <c r="AT122" s="827"/>
      <c r="AU122" s="827"/>
      <c r="AV122" s="827"/>
      <c r="AW122" s="827"/>
      <c r="AX122" s="827"/>
      <c r="AY122" s="828"/>
    </row>
    <row r="123" spans="1:51" s="180" customFormat="1" ht="13.5" customHeight="1">
      <c r="A123" s="179"/>
      <c r="B123" s="335"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1"/>
    </row>
    <row r="124" spans="1:51" s="180" customFormat="1" ht="8.25" customHeight="1" thickBot="1">
      <c r="A124" s="179"/>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179"/>
      <c r="AM124" s="337"/>
    </row>
    <row r="125" spans="1:51" s="180" customFormat="1" ht="27.75" customHeight="1" thickBot="1">
      <c r="A125" s="179"/>
      <c r="B125" s="1198" t="s">
        <v>2395</v>
      </c>
      <c r="C125" s="1198"/>
      <c r="D125" s="1198"/>
      <c r="E125" s="1198"/>
      <c r="F125" s="1198"/>
      <c r="G125" s="1198"/>
      <c r="H125" s="1198"/>
      <c r="I125" s="1198"/>
      <c r="J125" s="1198"/>
      <c r="K125" s="1198"/>
      <c r="L125" s="238"/>
      <c r="M125" s="834"/>
      <c r="N125" s="835"/>
      <c r="O125" s="1116" t="s">
        <v>2110</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97" t="str">
        <f>IF(S118="","",IF(S118="○","",IF(AM119=TRUE,"○","×")))</f>
        <v>○</v>
      </c>
      <c r="AL125" s="179"/>
      <c r="AM125" s="818" t="s">
        <v>2257</v>
      </c>
      <c r="AN125" s="875"/>
      <c r="AO125" s="875"/>
      <c r="AP125" s="875"/>
      <c r="AQ125" s="875"/>
      <c r="AR125" s="875"/>
      <c r="AS125" s="875"/>
      <c r="AT125" s="875"/>
      <c r="AU125" s="875"/>
      <c r="AV125" s="875"/>
      <c r="AW125" s="875"/>
      <c r="AX125" s="875"/>
      <c r="AY125" s="876"/>
    </row>
    <row r="126" spans="1:51" s="180" customFormat="1" ht="8.25" customHeight="1">
      <c r="A126" s="179"/>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179"/>
      <c r="AM126" s="337"/>
    </row>
    <row r="127" spans="1:51" s="180" customFormat="1" ht="21.75" customHeight="1">
      <c r="A127" s="179"/>
      <c r="B127" s="848" t="s">
        <v>269</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79"/>
      <c r="AM127" s="337"/>
    </row>
    <row r="128" spans="1:51" ht="15.75" customHeight="1" thickBot="1">
      <c r="A128" s="169"/>
      <c r="B128" s="292" t="s">
        <v>2124</v>
      </c>
      <c r="C128" s="169"/>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169"/>
      <c r="AL128" s="169"/>
      <c r="AX128" s="207"/>
    </row>
    <row r="129" spans="1:52" ht="17.25" customHeight="1" thickBot="1">
      <c r="A129" s="169"/>
      <c r="B129" s="1109" t="s">
        <v>2123</v>
      </c>
      <c r="C129" s="836"/>
      <c r="D129" s="836"/>
      <c r="E129" s="836"/>
      <c r="F129" s="836"/>
      <c r="G129" s="836"/>
      <c r="H129" s="836"/>
      <c r="I129" s="836"/>
      <c r="J129" s="836"/>
      <c r="K129" s="836"/>
      <c r="L129" s="836"/>
      <c r="M129" s="836"/>
      <c r="N129" s="836"/>
      <c r="O129" s="836"/>
      <c r="P129" s="836"/>
      <c r="Q129" s="837"/>
      <c r="R129" s="338" t="s">
        <v>262</v>
      </c>
      <c r="S129" s="339" t="str">
        <f>'別紙様式2-2（４・５月分）'!AL11</f>
        <v>×</v>
      </c>
      <c r="T129" s="1216" t="s">
        <v>2401</v>
      </c>
      <c r="U129" s="849"/>
      <c r="V129" s="849"/>
      <c r="W129" s="849"/>
      <c r="X129" s="849"/>
      <c r="Y129" s="849"/>
      <c r="Z129" s="849"/>
      <c r="AA129" s="849"/>
      <c r="AB129" s="849"/>
      <c r="AC129" s="849"/>
      <c r="AD129" s="849"/>
      <c r="AE129" s="849"/>
      <c r="AF129" s="849"/>
      <c r="AG129" s="849"/>
      <c r="AH129" s="849"/>
      <c r="AI129" s="849"/>
      <c r="AJ129" s="849"/>
      <c r="AK129" s="1217"/>
      <c r="AL129" s="169"/>
      <c r="AM129" s="340" t="str">
        <f>IF(OR(S129="×",S130="×",S131="×"),"×","")</f>
        <v>×</v>
      </c>
      <c r="AX129" s="207"/>
    </row>
    <row r="130" spans="1:52" ht="17.25" customHeight="1" thickBot="1">
      <c r="A130" s="169"/>
      <c r="B130" s="1110" t="s">
        <v>2399</v>
      </c>
      <c r="C130" s="1111"/>
      <c r="D130" s="1111"/>
      <c r="E130" s="1111"/>
      <c r="F130" s="1111"/>
      <c r="G130" s="1111"/>
      <c r="H130" s="1111"/>
      <c r="I130" s="1111"/>
      <c r="J130" s="1111"/>
      <c r="K130" s="1111"/>
      <c r="L130" s="1111"/>
      <c r="M130" s="1111"/>
      <c r="N130" s="1111"/>
      <c r="O130" s="1111"/>
      <c r="P130" s="1111"/>
      <c r="Q130" s="1112"/>
      <c r="R130" s="338" t="s">
        <v>262</v>
      </c>
      <c r="S130" s="339" t="str">
        <f>'別紙様式2-3（６月以降分）'!AR11</f>
        <v>○</v>
      </c>
      <c r="T130" s="1216" t="s">
        <v>2402</v>
      </c>
      <c r="U130" s="849"/>
      <c r="V130" s="849"/>
      <c r="W130" s="849"/>
      <c r="X130" s="849"/>
      <c r="Y130" s="849"/>
      <c r="Z130" s="849"/>
      <c r="AA130" s="849"/>
      <c r="AB130" s="849"/>
      <c r="AC130" s="849"/>
      <c r="AD130" s="849"/>
      <c r="AE130" s="849"/>
      <c r="AF130" s="849"/>
      <c r="AG130" s="849"/>
      <c r="AH130" s="849"/>
      <c r="AI130" s="849"/>
      <c r="AJ130" s="849"/>
      <c r="AK130" s="1217"/>
      <c r="AL130" s="169"/>
      <c r="AM130" s="341"/>
      <c r="AX130" s="207"/>
    </row>
    <row r="131" spans="1:52" ht="17.25" customHeight="1" thickBot="1">
      <c r="A131" s="169"/>
      <c r="B131" s="1110" t="s">
        <v>2400</v>
      </c>
      <c r="C131" s="1111"/>
      <c r="D131" s="1111"/>
      <c r="E131" s="1111"/>
      <c r="F131" s="1111"/>
      <c r="G131" s="1111"/>
      <c r="H131" s="1111"/>
      <c r="I131" s="1111"/>
      <c r="J131" s="1111"/>
      <c r="K131" s="1111"/>
      <c r="L131" s="1111"/>
      <c r="M131" s="1111"/>
      <c r="N131" s="1111"/>
      <c r="O131" s="1111"/>
      <c r="P131" s="1111"/>
      <c r="Q131" s="1112"/>
      <c r="R131" s="338" t="s">
        <v>262</v>
      </c>
      <c r="S131" s="339" t="str">
        <f>'別紙様式2-4（年度内の区分変更がある場合に記入）'!AR11</f>
        <v/>
      </c>
      <c r="T131" s="1216" t="s">
        <v>2403</v>
      </c>
      <c r="U131" s="849"/>
      <c r="V131" s="849"/>
      <c r="W131" s="849"/>
      <c r="X131" s="849"/>
      <c r="Y131" s="849"/>
      <c r="Z131" s="849"/>
      <c r="AA131" s="849"/>
      <c r="AB131" s="849"/>
      <c r="AC131" s="849"/>
      <c r="AD131" s="849"/>
      <c r="AE131" s="849"/>
      <c r="AF131" s="849"/>
      <c r="AG131" s="849"/>
      <c r="AH131" s="849"/>
      <c r="AI131" s="849"/>
      <c r="AJ131" s="849"/>
      <c r="AK131" s="1217"/>
      <c r="AL131" s="169"/>
      <c r="AW131" s="207"/>
    </row>
    <row r="132" spans="1:52" ht="6" customHeight="1" thickBot="1">
      <c r="A132" s="169"/>
      <c r="B132" s="292"/>
      <c r="C132" s="169"/>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169"/>
      <c r="AL132" s="169"/>
      <c r="AM132" s="341"/>
      <c r="AX132" s="207"/>
    </row>
    <row r="133" spans="1:52" ht="14.25" thickBot="1">
      <c r="A133" s="169"/>
      <c r="B133" s="342" t="s">
        <v>2120</v>
      </c>
      <c r="D133" s="343"/>
      <c r="E133" s="343"/>
      <c r="F133" s="343"/>
      <c r="G133" s="343"/>
      <c r="H133" s="343"/>
      <c r="I133" s="343"/>
      <c r="J133" s="343"/>
      <c r="K133" s="343"/>
      <c r="L133" s="343"/>
      <c r="M133" s="343"/>
      <c r="N133" s="343"/>
      <c r="O133" s="343"/>
      <c r="P133" s="343"/>
      <c r="Q133" s="343"/>
      <c r="R133" s="343"/>
      <c r="S133" s="343"/>
      <c r="T133" s="343"/>
      <c r="U133" s="343"/>
      <c r="V133" s="245"/>
      <c r="W133" s="245"/>
      <c r="X133" s="245"/>
      <c r="Y133" s="245"/>
      <c r="Z133" s="245"/>
      <c r="AA133" s="245"/>
      <c r="AB133" s="245"/>
      <c r="AC133" s="245"/>
      <c r="AD133" s="245"/>
      <c r="AE133" s="245"/>
      <c r="AF133" s="245"/>
      <c r="AG133" s="245"/>
      <c r="AH133" s="245"/>
      <c r="AI133" s="245"/>
      <c r="AJ133" s="245"/>
      <c r="AK133" s="197" t="str">
        <f>IF(AM129="","",IF(AM129="○","",IF(OR(AM135=TRUE,AM136=TRUE,AM137=TRUE,AND(AM138=TRUE,F138&lt;&gt;"")),"○","×")))</f>
        <v>○</v>
      </c>
      <c r="AL133" s="169"/>
      <c r="AM133" s="818" t="s">
        <v>2415</v>
      </c>
      <c r="AN133" s="875"/>
      <c r="AO133" s="875"/>
      <c r="AP133" s="875"/>
      <c r="AQ133" s="875"/>
      <c r="AR133" s="875"/>
      <c r="AS133" s="875"/>
      <c r="AT133" s="875"/>
      <c r="AU133" s="875"/>
      <c r="AV133" s="875"/>
      <c r="AW133" s="875"/>
      <c r="AX133" s="875"/>
      <c r="AY133" s="876"/>
    </row>
    <row r="134" spans="1:52" s="180" customFormat="1" ht="14.25" customHeight="1">
      <c r="A134" s="179"/>
      <c r="B134" s="344" t="s">
        <v>2111</v>
      </c>
      <c r="C134" s="345"/>
      <c r="D134" s="346"/>
      <c r="E134" s="347"/>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9"/>
      <c r="AL134" s="179"/>
      <c r="AN134" s="350"/>
      <c r="AO134" s="350"/>
      <c r="AP134" s="350"/>
      <c r="AQ134" s="350"/>
      <c r="AR134" s="350"/>
      <c r="AS134" s="350"/>
      <c r="AT134" s="350"/>
      <c r="AU134" s="350"/>
      <c r="AV134" s="351"/>
      <c r="AW134" s="352"/>
    </row>
    <row r="135" spans="1:52" s="180" customFormat="1" ht="16.5" customHeight="1">
      <c r="A135" s="179"/>
      <c r="B135" s="227"/>
      <c r="C135" s="353"/>
      <c r="D135" s="221" t="s">
        <v>143</v>
      </c>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236"/>
      <c r="AJ135" s="179"/>
      <c r="AK135" s="237"/>
      <c r="AL135" s="179"/>
      <c r="AM135" s="167" t="b">
        <v>0</v>
      </c>
      <c r="AN135" s="350"/>
      <c r="AO135" s="350"/>
      <c r="AP135" s="350"/>
      <c r="AQ135" s="350"/>
      <c r="AR135" s="350"/>
      <c r="AS135" s="350"/>
      <c r="AT135" s="350"/>
      <c r="AU135" s="351"/>
      <c r="AV135" s="352"/>
    </row>
    <row r="136" spans="1:52" s="180" customFormat="1" ht="16.5" customHeight="1">
      <c r="A136" s="179"/>
      <c r="B136" s="227"/>
      <c r="C136" s="354"/>
      <c r="D136" s="221" t="s">
        <v>144</v>
      </c>
      <c r="E136" s="355"/>
      <c r="F136" s="355"/>
      <c r="G136" s="355"/>
      <c r="H136" s="355"/>
      <c r="I136" s="355"/>
      <c r="J136" s="355"/>
      <c r="K136" s="355"/>
      <c r="L136" s="355"/>
      <c r="M136" s="355"/>
      <c r="N136" s="355"/>
      <c r="O136" s="355"/>
      <c r="P136" s="355"/>
      <c r="Q136" s="355"/>
      <c r="R136" s="355"/>
      <c r="S136" s="355"/>
      <c r="T136" s="188"/>
      <c r="U136" s="188"/>
      <c r="V136" s="188"/>
      <c r="W136" s="188"/>
      <c r="X136" s="188"/>
      <c r="Y136" s="188"/>
      <c r="Z136" s="188"/>
      <c r="AA136" s="188"/>
      <c r="AB136" s="188"/>
      <c r="AC136" s="188"/>
      <c r="AD136" s="188"/>
      <c r="AE136" s="188"/>
      <c r="AF136" s="188"/>
      <c r="AG136" s="188"/>
      <c r="AH136" s="188"/>
      <c r="AI136" s="236"/>
      <c r="AJ136" s="179"/>
      <c r="AK136" s="237"/>
      <c r="AL136" s="179"/>
      <c r="AM136" s="167" t="b">
        <v>1</v>
      </c>
      <c r="AN136" s="350"/>
      <c r="AO136" s="350"/>
      <c r="AP136" s="350"/>
      <c r="AQ136" s="350"/>
      <c r="AR136" s="350"/>
      <c r="AS136" s="350"/>
      <c r="AT136" s="350"/>
      <c r="AU136" s="351"/>
      <c r="AV136" s="352"/>
    </row>
    <row r="137" spans="1:52" s="180" customFormat="1" ht="25.5" customHeight="1" thickBot="1">
      <c r="A137" s="179"/>
      <c r="B137" s="227"/>
      <c r="C137" s="354"/>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79"/>
      <c r="AK137" s="237"/>
      <c r="AL137" s="356"/>
      <c r="AM137" s="167" t="b">
        <v>0</v>
      </c>
      <c r="AN137" s="351"/>
      <c r="AO137" s="351"/>
      <c r="AP137" s="351"/>
      <c r="AS137" s="352"/>
      <c r="AT137" s="352"/>
    </row>
    <row r="138" spans="1:52" s="180" customFormat="1" ht="18" customHeight="1" thickBot="1">
      <c r="A138" s="179"/>
      <c r="B138" s="357"/>
      <c r="C138" s="358"/>
      <c r="D138" s="359" t="s">
        <v>37</v>
      </c>
      <c r="E138" s="360"/>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1" t="s">
        <v>25</v>
      </c>
      <c r="AL138" s="179"/>
      <c r="AM138" s="167" t="b">
        <v>0</v>
      </c>
      <c r="AN138" s="829" t="s">
        <v>2396</v>
      </c>
      <c r="AO138" s="830"/>
      <c r="AP138" s="830"/>
      <c r="AQ138" s="830"/>
      <c r="AR138" s="830"/>
      <c r="AS138" s="830"/>
      <c r="AT138" s="830"/>
      <c r="AU138" s="830"/>
      <c r="AV138" s="830"/>
      <c r="AW138" s="830"/>
      <c r="AX138" s="830"/>
      <c r="AY138" s="831"/>
    </row>
    <row r="139" spans="1:52" ht="7.5" customHeight="1">
      <c r="A139" s="169"/>
      <c r="B139" s="362"/>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169"/>
      <c r="AZ139" s="180"/>
    </row>
    <row r="140" spans="1:52" ht="18" customHeight="1">
      <c r="A140" s="169"/>
      <c r="B140" s="848" t="s">
        <v>2129</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69"/>
      <c r="AM140" s="364"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69"/>
      <c r="B141" s="292" t="s">
        <v>2345</v>
      </c>
      <c r="C141" s="169"/>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169"/>
    </row>
    <row r="142" spans="1:52" ht="16.5" customHeight="1" thickBot="1">
      <c r="A142" s="169"/>
      <c r="B142" s="869" t="s">
        <v>2125</v>
      </c>
      <c r="C142" s="854"/>
      <c r="D142" s="854"/>
      <c r="E142" s="854"/>
      <c r="F142" s="854"/>
      <c r="G142" s="854"/>
      <c r="H142" s="854"/>
      <c r="I142" s="854"/>
      <c r="J142" s="854"/>
      <c r="K142" s="854"/>
      <c r="L142" s="854"/>
      <c r="M142" s="854"/>
      <c r="N142" s="854"/>
      <c r="O142" s="854"/>
      <c r="P142" s="854"/>
      <c r="Q142" s="855"/>
      <c r="R142" s="338" t="s">
        <v>262</v>
      </c>
      <c r="S142" s="365" t="str">
        <f>IF('別紙様式2-2（４・５月分）'!AM11="未入力あり","×",'別紙様式2-2（４・５月分）'!AM11)</f>
        <v>○</v>
      </c>
      <c r="T142" s="1216" t="s">
        <v>2127</v>
      </c>
      <c r="U142" s="849"/>
      <c r="V142" s="849"/>
      <c r="W142" s="849"/>
      <c r="X142" s="849"/>
      <c r="Y142" s="849"/>
      <c r="Z142" s="849"/>
      <c r="AA142" s="849"/>
      <c r="AB142" s="849"/>
      <c r="AC142" s="849"/>
      <c r="AD142" s="849"/>
      <c r="AE142" s="849"/>
      <c r="AF142" s="849"/>
      <c r="AG142" s="849"/>
      <c r="AH142" s="849"/>
      <c r="AI142" s="849"/>
      <c r="AJ142" s="849"/>
      <c r="AK142" s="1217"/>
      <c r="AL142" s="169"/>
      <c r="AM142" s="341"/>
    </row>
    <row r="143" spans="1:52" ht="16.5" customHeight="1" thickBot="1">
      <c r="A143" s="169"/>
      <c r="B143" s="1136" t="s">
        <v>2126</v>
      </c>
      <c r="C143" s="850"/>
      <c r="D143" s="850"/>
      <c r="E143" s="850"/>
      <c r="F143" s="850"/>
      <c r="G143" s="850"/>
      <c r="H143" s="850"/>
      <c r="I143" s="850"/>
      <c r="J143" s="850"/>
      <c r="K143" s="850"/>
      <c r="L143" s="850"/>
      <c r="M143" s="850"/>
      <c r="N143" s="850"/>
      <c r="O143" s="850"/>
      <c r="P143" s="850"/>
      <c r="Q143" s="851"/>
      <c r="R143" s="338" t="s">
        <v>262</v>
      </c>
      <c r="S143" s="366" t="str">
        <f>IF('別紙様式2-3（６月以降分）'!AS11="未入力あり","×",'別紙様式2-3（６月以降分）'!AS11)</f>
        <v>○</v>
      </c>
      <c r="T143" s="1218" t="s">
        <v>2128</v>
      </c>
      <c r="U143" s="961"/>
      <c r="V143" s="961"/>
      <c r="W143" s="961"/>
      <c r="X143" s="961"/>
      <c r="Y143" s="961"/>
      <c r="Z143" s="961"/>
      <c r="AA143" s="961"/>
      <c r="AB143" s="961"/>
      <c r="AC143" s="961"/>
      <c r="AD143" s="961"/>
      <c r="AE143" s="961"/>
      <c r="AF143" s="961"/>
      <c r="AG143" s="961"/>
      <c r="AH143" s="961"/>
      <c r="AI143" s="961"/>
      <c r="AJ143" s="961"/>
      <c r="AK143" s="972"/>
      <c r="AL143" s="169"/>
      <c r="AM143" s="341"/>
    </row>
    <row r="144" spans="1:52" ht="16.5" customHeight="1" thickBot="1">
      <c r="A144" s="169"/>
      <c r="B144" s="1136" t="s">
        <v>2325</v>
      </c>
      <c r="C144" s="850"/>
      <c r="D144" s="850"/>
      <c r="E144" s="850"/>
      <c r="F144" s="850"/>
      <c r="G144" s="850"/>
      <c r="H144" s="850"/>
      <c r="I144" s="850"/>
      <c r="J144" s="850"/>
      <c r="K144" s="850"/>
      <c r="L144" s="850"/>
      <c r="M144" s="850"/>
      <c r="N144" s="850"/>
      <c r="O144" s="850"/>
      <c r="P144" s="850"/>
      <c r="Q144" s="851"/>
      <c r="R144" s="338" t="s">
        <v>262</v>
      </c>
      <c r="S144" s="366" t="str">
        <f>IF('別紙様式2-4（年度内の区分変更がある場合に記入）'!AS11="未入力あり","×",'別紙様式2-4（年度内の区分変更がある場合に記入）'!AS11)</f>
        <v/>
      </c>
      <c r="T144" s="1218" t="s">
        <v>2326</v>
      </c>
      <c r="U144" s="961"/>
      <c r="V144" s="961"/>
      <c r="W144" s="961"/>
      <c r="X144" s="961"/>
      <c r="Y144" s="961"/>
      <c r="Z144" s="961"/>
      <c r="AA144" s="961"/>
      <c r="AB144" s="961"/>
      <c r="AC144" s="961"/>
      <c r="AD144" s="961"/>
      <c r="AE144" s="961"/>
      <c r="AF144" s="961"/>
      <c r="AG144" s="961"/>
      <c r="AH144" s="961"/>
      <c r="AI144" s="961"/>
      <c r="AJ144" s="961"/>
      <c r="AK144" s="972"/>
      <c r="AL144" s="169"/>
      <c r="AM144" s="341"/>
    </row>
    <row r="145" spans="1:51" s="180" customFormat="1" ht="9" customHeight="1">
      <c r="A145" s="179"/>
      <c r="B145" s="238"/>
      <c r="C145" s="238"/>
      <c r="D145" s="238"/>
      <c r="E145" s="238"/>
      <c r="F145" s="235"/>
      <c r="G145" s="236"/>
      <c r="H145" s="236"/>
      <c r="I145" s="236"/>
      <c r="J145" s="236"/>
      <c r="K145" s="236"/>
      <c r="L145" s="236"/>
      <c r="M145" s="279"/>
      <c r="N145" s="279"/>
      <c r="O145" s="279"/>
      <c r="P145" s="279"/>
      <c r="Q145" s="279"/>
      <c r="R145" s="279"/>
      <c r="S145" s="279"/>
      <c r="T145" s="279"/>
      <c r="U145" s="236"/>
      <c r="V145" s="236"/>
      <c r="W145" s="248"/>
      <c r="X145" s="236"/>
      <c r="Y145" s="236"/>
      <c r="Z145" s="236"/>
      <c r="AA145" s="279"/>
      <c r="AB145" s="236"/>
      <c r="AC145" s="236"/>
      <c r="AD145" s="236"/>
      <c r="AE145" s="236"/>
      <c r="AF145" s="236"/>
      <c r="AG145" s="236"/>
      <c r="AH145" s="236"/>
      <c r="AI145" s="236"/>
      <c r="AJ145" s="236"/>
      <c r="AK145" s="236"/>
      <c r="AL145" s="179"/>
    </row>
    <row r="146" spans="1:51" s="282" customFormat="1" ht="18" customHeight="1" thickBot="1">
      <c r="A146" s="280"/>
      <c r="B146" s="916" t="s">
        <v>271</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0"/>
    </row>
    <row r="147" spans="1:51" s="180" customFormat="1" ht="18.75" customHeight="1" thickBot="1">
      <c r="A147" s="179"/>
      <c r="B147" s="242" t="s">
        <v>2248</v>
      </c>
      <c r="C147" s="221"/>
      <c r="D147" s="221"/>
      <c r="E147" s="221"/>
      <c r="F147" s="221"/>
      <c r="G147" s="221"/>
      <c r="H147" s="221"/>
      <c r="I147" s="221"/>
      <c r="J147" s="221"/>
      <c r="K147" s="221"/>
      <c r="L147" s="221"/>
      <c r="M147" s="221"/>
      <c r="N147" s="221"/>
      <c r="O147" s="221"/>
      <c r="P147" s="221"/>
      <c r="Q147" s="221"/>
      <c r="R147" s="221"/>
      <c r="S147" s="221"/>
      <c r="T147" s="221"/>
      <c r="U147" s="221"/>
      <c r="V147" s="179"/>
      <c r="W147" s="221"/>
      <c r="X147" s="221"/>
      <c r="Y147" s="221"/>
      <c r="Z147" s="221"/>
      <c r="AA147" s="221"/>
      <c r="AB147" s="221"/>
      <c r="AC147" s="221"/>
      <c r="AD147" s="221"/>
      <c r="AE147" s="221"/>
      <c r="AF147" s="221"/>
      <c r="AG147" s="221"/>
      <c r="AH147" s="179"/>
      <c r="AI147" s="913" t="str">
        <f>IF(AND('別紙様式2-2（４・５月分）'!AS7="特定加算なし",'別紙様式2-3（６月以降分）'!BF6="旧特定加算相当なし",'別紙様式2-4（年度内の区分変更がある場合に記入）'!AZ7="旧特定加算相当なし"),"該当","")</f>
        <v/>
      </c>
      <c r="AJ147" s="914"/>
      <c r="AK147" s="915"/>
      <c r="AL147" s="179"/>
    </row>
    <row r="148" spans="1:51" s="180" customFormat="1" ht="28.5" customHeight="1">
      <c r="A148" s="179"/>
      <c r="B148" s="267" t="s">
        <v>262</v>
      </c>
      <c r="C148" s="1034" t="s">
        <v>2131</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79"/>
    </row>
    <row r="149" spans="1:51" s="180" customFormat="1" ht="3.75" customHeight="1" thickBo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row>
    <row r="150" spans="1:51" s="180" customFormat="1" ht="14.25" customHeight="1" thickBot="1">
      <c r="A150" s="179"/>
      <c r="B150" s="242" t="s">
        <v>2249</v>
      </c>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21"/>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79"/>
    </row>
    <row r="151" spans="1:51" s="180" customFormat="1" ht="39" customHeight="1">
      <c r="A151" s="179"/>
      <c r="B151" s="267" t="s">
        <v>262</v>
      </c>
      <c r="C151" s="1034" t="s">
        <v>2166</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79"/>
    </row>
    <row r="152" spans="1:51" s="180" customFormat="1" ht="4.5" customHeight="1" thickBot="1">
      <c r="A152" s="179"/>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179"/>
      <c r="AM152" s="172"/>
    </row>
    <row r="153" spans="1:51" s="180" customFormat="1" ht="13.5" customHeight="1" thickBot="1">
      <c r="A153" s="179"/>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68" t="str">
        <f>IF(AI150="該当",IF(AND(COUNTIF(AM154:AM157,TRUE)&gt;=1,COUNTIF(AM158:AM161,TRUE)&gt;=1,COUNTIF(AM162:AM165,TRUE)&gt;=1,COUNTIF(AM166:AM169,TRUE)&gt;=1,COUNTIF(AM170:AM173,TRUE)&gt;=1,COUNTIF(AM174:AM177,TRUE)&gt;=1),"○","×"),IF(COUNTIF(AM154:AM177,TRUE)&gt;=1,"○","×"))</f>
        <v>○</v>
      </c>
      <c r="AL153" s="179"/>
      <c r="AM153" s="369" t="s">
        <v>2319</v>
      </c>
      <c r="AN153" s="818" t="s">
        <v>2261</v>
      </c>
      <c r="AO153" s="819"/>
      <c r="AP153" s="819"/>
      <c r="AQ153" s="819"/>
      <c r="AR153" s="819"/>
      <c r="AS153" s="819"/>
      <c r="AT153" s="819"/>
      <c r="AU153" s="819"/>
      <c r="AV153" s="819"/>
      <c r="AW153" s="819"/>
      <c r="AX153" s="819"/>
      <c r="AY153" s="820"/>
    </row>
    <row r="154" spans="1:51" s="180" customFormat="1" ht="14.25" customHeight="1" thickBot="1">
      <c r="A154" s="179"/>
      <c r="B154" s="858" t="s">
        <v>127</v>
      </c>
      <c r="C154" s="859"/>
      <c r="D154" s="859"/>
      <c r="E154" s="860"/>
      <c r="F154" s="370"/>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79"/>
      <c r="AM154" s="167" t="b">
        <v>0</v>
      </c>
    </row>
    <row r="155" spans="1:51" s="180" customFormat="1" ht="13.5" customHeight="1">
      <c r="A155" s="179"/>
      <c r="B155" s="861"/>
      <c r="C155" s="862"/>
      <c r="D155" s="862"/>
      <c r="E155" s="863"/>
      <c r="F155" s="371"/>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2"/>
      <c r="AL155" s="179"/>
      <c r="AM155" s="167" t="b">
        <v>0</v>
      </c>
      <c r="AN155" s="812" t="s">
        <v>2262</v>
      </c>
      <c r="AO155" s="813"/>
      <c r="AP155" s="813"/>
      <c r="AQ155" s="813"/>
      <c r="AR155" s="813"/>
      <c r="AS155" s="813"/>
      <c r="AT155" s="813"/>
      <c r="AU155" s="813"/>
      <c r="AV155" s="813"/>
      <c r="AW155" s="813"/>
      <c r="AX155" s="813"/>
      <c r="AY155" s="814"/>
    </row>
    <row r="156" spans="1:51" s="180" customFormat="1" ht="13.5" customHeight="1" thickBot="1">
      <c r="A156" s="179"/>
      <c r="B156" s="861"/>
      <c r="C156" s="862"/>
      <c r="D156" s="862"/>
      <c r="E156" s="863"/>
      <c r="F156" s="371"/>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2"/>
      <c r="AL156" s="179"/>
      <c r="AM156" s="167" t="b">
        <v>0</v>
      </c>
      <c r="AN156" s="815"/>
      <c r="AO156" s="816"/>
      <c r="AP156" s="816"/>
      <c r="AQ156" s="816"/>
      <c r="AR156" s="816"/>
      <c r="AS156" s="816"/>
      <c r="AT156" s="816"/>
      <c r="AU156" s="816"/>
      <c r="AV156" s="816"/>
      <c r="AW156" s="816"/>
      <c r="AX156" s="816"/>
      <c r="AY156" s="817"/>
    </row>
    <row r="157" spans="1:51" s="180" customFormat="1" ht="13.5" customHeight="1">
      <c r="A157" s="179"/>
      <c r="B157" s="864"/>
      <c r="C157" s="865"/>
      <c r="D157" s="865"/>
      <c r="E157" s="866"/>
      <c r="F157" s="373"/>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4"/>
      <c r="AL157" s="179"/>
      <c r="AM157" s="167" t="b">
        <v>1</v>
      </c>
    </row>
    <row r="158" spans="1:51" s="180" customFormat="1" ht="24.75" customHeight="1" thickBot="1">
      <c r="A158" s="179"/>
      <c r="B158" s="858" t="s">
        <v>128</v>
      </c>
      <c r="C158" s="859"/>
      <c r="D158" s="859"/>
      <c r="E158" s="860"/>
      <c r="F158" s="375"/>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6"/>
      <c r="AL158" s="179"/>
      <c r="AM158" s="167" t="b">
        <v>0</v>
      </c>
    </row>
    <row r="159" spans="1:51" s="180" customFormat="1" ht="13.5" customHeight="1">
      <c r="A159" s="179"/>
      <c r="B159" s="861"/>
      <c r="C159" s="862"/>
      <c r="D159" s="862"/>
      <c r="E159" s="863"/>
      <c r="F159" s="371"/>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77"/>
      <c r="AL159" s="179"/>
      <c r="AM159" s="167" t="b">
        <v>0</v>
      </c>
      <c r="AN159" s="812" t="s">
        <v>2262</v>
      </c>
      <c r="AO159" s="813"/>
      <c r="AP159" s="813"/>
      <c r="AQ159" s="813"/>
      <c r="AR159" s="813"/>
      <c r="AS159" s="813"/>
      <c r="AT159" s="813"/>
      <c r="AU159" s="813"/>
      <c r="AV159" s="813"/>
      <c r="AW159" s="813"/>
      <c r="AX159" s="813"/>
      <c r="AY159" s="814"/>
    </row>
    <row r="160" spans="1:51" s="180" customFormat="1" ht="13.5" customHeight="1" thickBot="1">
      <c r="A160" s="179"/>
      <c r="B160" s="861"/>
      <c r="C160" s="862"/>
      <c r="D160" s="862"/>
      <c r="E160" s="863"/>
      <c r="F160" s="371"/>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2"/>
      <c r="AL160" s="179"/>
      <c r="AM160" s="167" t="b">
        <v>0</v>
      </c>
      <c r="AN160" s="815"/>
      <c r="AO160" s="816"/>
      <c r="AP160" s="816"/>
      <c r="AQ160" s="816"/>
      <c r="AR160" s="816"/>
      <c r="AS160" s="816"/>
      <c r="AT160" s="816"/>
      <c r="AU160" s="816"/>
      <c r="AV160" s="816"/>
      <c r="AW160" s="816"/>
      <c r="AX160" s="816"/>
      <c r="AY160" s="817"/>
    </row>
    <row r="161" spans="1:51" s="180" customFormat="1" ht="13.5" customHeight="1">
      <c r="A161" s="179"/>
      <c r="B161" s="864"/>
      <c r="C161" s="865"/>
      <c r="D161" s="865"/>
      <c r="E161" s="866"/>
      <c r="F161" s="378"/>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79"/>
      <c r="AM161" s="167" t="b">
        <v>1</v>
      </c>
    </row>
    <row r="162" spans="1:51" s="180" customFormat="1" ht="13.5" customHeight="1" thickBot="1">
      <c r="A162" s="179"/>
      <c r="B162" s="858" t="s">
        <v>129</v>
      </c>
      <c r="C162" s="859"/>
      <c r="D162" s="859"/>
      <c r="E162" s="860"/>
      <c r="F162" s="379"/>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77"/>
      <c r="AL162" s="179"/>
      <c r="AM162" s="167" t="b">
        <v>0</v>
      </c>
    </row>
    <row r="163" spans="1:51" s="180" customFormat="1" ht="22.5" customHeight="1">
      <c r="A163" s="179"/>
      <c r="B163" s="861"/>
      <c r="C163" s="862"/>
      <c r="D163" s="862"/>
      <c r="E163" s="863"/>
      <c r="F163" s="371"/>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2"/>
      <c r="AL163" s="179"/>
      <c r="AM163" s="167" t="b">
        <v>0</v>
      </c>
      <c r="AN163" s="812" t="s">
        <v>2262</v>
      </c>
      <c r="AO163" s="813"/>
      <c r="AP163" s="813"/>
      <c r="AQ163" s="813"/>
      <c r="AR163" s="813"/>
      <c r="AS163" s="813"/>
      <c r="AT163" s="813"/>
      <c r="AU163" s="813"/>
      <c r="AV163" s="813"/>
      <c r="AW163" s="813"/>
      <c r="AX163" s="813"/>
      <c r="AY163" s="814"/>
    </row>
    <row r="164" spans="1:51" s="180" customFormat="1" ht="13.5" customHeight="1" thickBot="1">
      <c r="A164" s="179"/>
      <c r="B164" s="861"/>
      <c r="C164" s="862"/>
      <c r="D164" s="862"/>
      <c r="E164" s="863"/>
      <c r="F164" s="371"/>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2"/>
      <c r="AL164" s="179"/>
      <c r="AM164" s="167" t="b">
        <v>1</v>
      </c>
      <c r="AN164" s="815"/>
      <c r="AO164" s="816"/>
      <c r="AP164" s="816"/>
      <c r="AQ164" s="816"/>
      <c r="AR164" s="816"/>
      <c r="AS164" s="816"/>
      <c r="AT164" s="816"/>
      <c r="AU164" s="816"/>
      <c r="AV164" s="816"/>
      <c r="AW164" s="816"/>
      <c r="AX164" s="816"/>
      <c r="AY164" s="817"/>
    </row>
    <row r="165" spans="1:51" s="180" customFormat="1" ht="13.5" customHeight="1">
      <c r="A165" s="179"/>
      <c r="B165" s="864"/>
      <c r="C165" s="865"/>
      <c r="D165" s="865"/>
      <c r="E165" s="866"/>
      <c r="F165" s="373"/>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0"/>
      <c r="AL165" s="179"/>
      <c r="AM165" s="167" t="b">
        <v>1</v>
      </c>
    </row>
    <row r="166" spans="1:51" s="180" customFormat="1" ht="21" customHeight="1" thickBot="1">
      <c r="A166" s="179"/>
      <c r="B166" s="858" t="s">
        <v>130</v>
      </c>
      <c r="C166" s="859"/>
      <c r="D166" s="859"/>
      <c r="E166" s="860"/>
      <c r="F166" s="375"/>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77"/>
      <c r="AL166" s="179"/>
      <c r="AM166" s="167" t="b">
        <v>0</v>
      </c>
    </row>
    <row r="167" spans="1:51" s="180" customFormat="1" ht="13.5" customHeight="1">
      <c r="A167" s="179"/>
      <c r="B167" s="861"/>
      <c r="C167" s="862"/>
      <c r="D167" s="862"/>
      <c r="E167" s="863"/>
      <c r="F167" s="371"/>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77"/>
      <c r="AL167" s="169"/>
      <c r="AM167" s="167" t="b">
        <v>0</v>
      </c>
      <c r="AN167" s="812" t="s">
        <v>2262</v>
      </c>
      <c r="AO167" s="813"/>
      <c r="AP167" s="813"/>
      <c r="AQ167" s="813"/>
      <c r="AR167" s="813"/>
      <c r="AS167" s="813"/>
      <c r="AT167" s="813"/>
      <c r="AU167" s="813"/>
      <c r="AV167" s="813"/>
      <c r="AW167" s="813"/>
      <c r="AX167" s="813"/>
      <c r="AY167" s="814"/>
    </row>
    <row r="168" spans="1:51" s="180" customFormat="1" ht="13.5" customHeight="1" thickBot="1">
      <c r="A168" s="179"/>
      <c r="B168" s="861"/>
      <c r="C168" s="862"/>
      <c r="D168" s="862"/>
      <c r="E168" s="863"/>
      <c r="F168" s="371"/>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1"/>
      <c r="AL168" s="179"/>
      <c r="AM168" s="167" t="b">
        <v>1</v>
      </c>
      <c r="AN168" s="815"/>
      <c r="AO168" s="816"/>
      <c r="AP168" s="816"/>
      <c r="AQ168" s="816"/>
      <c r="AR168" s="816"/>
      <c r="AS168" s="816"/>
      <c r="AT168" s="816"/>
      <c r="AU168" s="816"/>
      <c r="AV168" s="816"/>
      <c r="AW168" s="816"/>
      <c r="AX168" s="816"/>
      <c r="AY168" s="817"/>
    </row>
    <row r="169" spans="1:51" s="180" customFormat="1" ht="13.5" customHeight="1">
      <c r="A169" s="179"/>
      <c r="B169" s="864"/>
      <c r="C169" s="865"/>
      <c r="D169" s="865"/>
      <c r="E169" s="866"/>
      <c r="F169" s="378"/>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79"/>
      <c r="AM169" s="167" t="b">
        <v>1</v>
      </c>
    </row>
    <row r="170" spans="1:51" s="180" customFormat="1" ht="13.5" customHeight="1" thickBot="1">
      <c r="A170" s="179"/>
      <c r="B170" s="858" t="s">
        <v>131</v>
      </c>
      <c r="C170" s="859"/>
      <c r="D170" s="859"/>
      <c r="E170" s="860"/>
      <c r="F170" s="379"/>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77"/>
      <c r="AL170" s="179"/>
      <c r="AM170" s="167" t="b">
        <v>0</v>
      </c>
    </row>
    <row r="171" spans="1:51" s="180" customFormat="1" ht="21" customHeight="1">
      <c r="A171" s="179"/>
      <c r="B171" s="861"/>
      <c r="C171" s="862"/>
      <c r="D171" s="862"/>
      <c r="E171" s="863"/>
      <c r="F171" s="371"/>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2"/>
      <c r="AL171" s="179"/>
      <c r="AM171" s="167" t="b">
        <v>1</v>
      </c>
      <c r="AN171" s="812" t="s">
        <v>2262</v>
      </c>
      <c r="AO171" s="813"/>
      <c r="AP171" s="813"/>
      <c r="AQ171" s="813"/>
      <c r="AR171" s="813"/>
      <c r="AS171" s="813"/>
      <c r="AT171" s="813"/>
      <c r="AU171" s="813"/>
      <c r="AV171" s="813"/>
      <c r="AW171" s="813"/>
      <c r="AX171" s="813"/>
      <c r="AY171" s="814"/>
    </row>
    <row r="172" spans="1:51" s="180" customFormat="1" ht="13.5" customHeight="1" thickBot="1">
      <c r="A172" s="179"/>
      <c r="B172" s="861"/>
      <c r="C172" s="862"/>
      <c r="D172" s="862"/>
      <c r="E172" s="863"/>
      <c r="F172" s="371"/>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2"/>
      <c r="AL172" s="179"/>
      <c r="AM172" s="167" t="b">
        <v>0</v>
      </c>
      <c r="AN172" s="815"/>
      <c r="AO172" s="816"/>
      <c r="AP172" s="816"/>
      <c r="AQ172" s="816"/>
      <c r="AR172" s="816"/>
      <c r="AS172" s="816"/>
      <c r="AT172" s="816"/>
      <c r="AU172" s="816"/>
      <c r="AV172" s="816"/>
      <c r="AW172" s="816"/>
      <c r="AX172" s="816"/>
      <c r="AY172" s="817"/>
    </row>
    <row r="173" spans="1:51" s="180" customFormat="1" ht="13.5" customHeight="1">
      <c r="A173" s="179"/>
      <c r="B173" s="864"/>
      <c r="C173" s="865"/>
      <c r="D173" s="865"/>
      <c r="E173" s="866"/>
      <c r="F173" s="378"/>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0"/>
      <c r="AL173" s="179"/>
      <c r="AM173" s="167" t="b">
        <v>0</v>
      </c>
    </row>
    <row r="174" spans="1:51" s="180" customFormat="1" ht="13.5" customHeight="1" thickBot="1">
      <c r="A174" s="179"/>
      <c r="B174" s="858" t="s">
        <v>132</v>
      </c>
      <c r="C174" s="859"/>
      <c r="D174" s="859"/>
      <c r="E174" s="860"/>
      <c r="F174" s="379"/>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2"/>
      <c r="AM174" s="167" t="b">
        <v>0</v>
      </c>
      <c r="AN174" s="172"/>
      <c r="AO174" s="172"/>
      <c r="AP174" s="172"/>
    </row>
    <row r="175" spans="1:51" ht="13.5" customHeight="1">
      <c r="A175" s="169"/>
      <c r="B175" s="861"/>
      <c r="C175" s="862"/>
      <c r="D175" s="862"/>
      <c r="E175" s="863"/>
      <c r="F175" s="371"/>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2"/>
      <c r="AL175" s="179"/>
      <c r="AM175" s="167" t="b">
        <v>0</v>
      </c>
      <c r="AN175" s="812" t="s">
        <v>2262</v>
      </c>
      <c r="AO175" s="813"/>
      <c r="AP175" s="813"/>
      <c r="AQ175" s="813"/>
      <c r="AR175" s="813"/>
      <c r="AS175" s="813"/>
      <c r="AT175" s="813"/>
      <c r="AU175" s="813"/>
      <c r="AV175" s="813"/>
      <c r="AW175" s="813"/>
      <c r="AX175" s="813"/>
      <c r="AY175" s="814"/>
    </row>
    <row r="176" spans="1:51" ht="13.5" customHeight="1" thickBot="1">
      <c r="A176" s="169"/>
      <c r="B176" s="861"/>
      <c r="C176" s="862"/>
      <c r="D176" s="862"/>
      <c r="E176" s="863"/>
      <c r="F176" s="371"/>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2"/>
      <c r="AL176" s="179"/>
      <c r="AM176" s="167" t="b">
        <v>0</v>
      </c>
      <c r="AN176" s="815"/>
      <c r="AO176" s="816"/>
      <c r="AP176" s="816"/>
      <c r="AQ176" s="816"/>
      <c r="AR176" s="816"/>
      <c r="AS176" s="816"/>
      <c r="AT176" s="816"/>
      <c r="AU176" s="816"/>
      <c r="AV176" s="816"/>
      <c r="AW176" s="816"/>
      <c r="AX176" s="816"/>
      <c r="AY176" s="817"/>
    </row>
    <row r="177" spans="1:55" ht="13.5" customHeight="1" thickBot="1">
      <c r="A177" s="169"/>
      <c r="B177" s="864"/>
      <c r="C177" s="865"/>
      <c r="D177" s="865"/>
      <c r="E177" s="866"/>
      <c r="F177" s="383"/>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4"/>
      <c r="AL177" s="169"/>
      <c r="AM177" s="167" t="b">
        <v>1</v>
      </c>
    </row>
    <row r="178" spans="1:55" ht="7.5" customHeight="1">
      <c r="A178" s="169"/>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169"/>
      <c r="AM178" s="386"/>
      <c r="AO178" s="386"/>
      <c r="AP178" s="386"/>
      <c r="AQ178" s="386"/>
      <c r="AR178" s="386"/>
      <c r="AS178" s="386"/>
      <c r="AT178" s="386"/>
      <c r="AU178" s="386"/>
      <c r="AV178" s="386"/>
      <c r="AW178" s="386"/>
      <c r="AX178" s="386"/>
      <c r="AY178" s="386"/>
      <c r="AZ178" s="386"/>
      <c r="BB178" s="386"/>
      <c r="BC178" s="386"/>
    </row>
    <row r="179" spans="1:55" s="388" customFormat="1" ht="16.5" customHeight="1" thickBot="1">
      <c r="A179" s="387"/>
      <c r="B179" s="848" t="s">
        <v>2140</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0"/>
      <c r="AN179" s="389"/>
    </row>
    <row r="180" spans="1:55" s="386" customFormat="1" ht="15.75" customHeight="1" thickBot="1">
      <c r="A180" s="382"/>
      <c r="B180" s="390" t="s">
        <v>48</v>
      </c>
      <c r="C180" s="224" t="s">
        <v>2171</v>
      </c>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368" t="str">
        <f>IF(AI147="該当","",IF(OR(AM181=TRUE,AM182=TRUE),"○","×"))</f>
        <v>○</v>
      </c>
      <c r="AL180" s="169"/>
    </row>
    <row r="181" spans="1:55" s="386" customFormat="1" ht="25.5" customHeight="1">
      <c r="A181" s="382"/>
      <c r="B181" s="1079" t="s">
        <v>22</v>
      </c>
      <c r="C181" s="1080"/>
      <c r="D181" s="1080"/>
      <c r="E181" s="1081" t="b">
        <v>0</v>
      </c>
      <c r="F181" s="370"/>
      <c r="G181" s="1134" t="s">
        <v>2279</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79"/>
      <c r="AM181" s="167" t="b">
        <v>1</v>
      </c>
      <c r="AN181" s="812" t="s">
        <v>2254</v>
      </c>
      <c r="AO181" s="813"/>
      <c r="AP181" s="813"/>
      <c r="AQ181" s="813"/>
      <c r="AR181" s="813"/>
      <c r="AS181" s="813"/>
      <c r="AT181" s="813"/>
      <c r="AU181" s="813"/>
      <c r="AV181" s="813"/>
      <c r="AW181" s="813"/>
      <c r="AX181" s="813"/>
      <c r="AY181" s="814"/>
    </row>
    <row r="182" spans="1:55" s="386" customFormat="1" ht="18.75" customHeight="1" thickBot="1">
      <c r="A182" s="382"/>
      <c r="B182" s="1082"/>
      <c r="C182" s="1083"/>
      <c r="D182" s="1083"/>
      <c r="E182" s="1084" t="b">
        <v>0</v>
      </c>
      <c r="F182" s="383"/>
      <c r="G182" s="1144" t="s">
        <v>2280</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69"/>
      <c r="AM182" s="167" t="b">
        <v>0</v>
      </c>
      <c r="AN182" s="815"/>
      <c r="AO182" s="816"/>
      <c r="AP182" s="816"/>
      <c r="AQ182" s="816"/>
      <c r="AR182" s="816"/>
      <c r="AS182" s="816"/>
      <c r="AT182" s="816"/>
      <c r="AU182" s="816"/>
      <c r="AV182" s="816"/>
      <c r="AW182" s="816"/>
      <c r="AX182" s="816"/>
      <c r="AY182" s="817"/>
    </row>
    <row r="183" spans="1:55" s="180" customFormat="1" ht="4.5" customHeight="1">
      <c r="A183" s="179"/>
      <c r="B183" s="39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69"/>
      <c r="AN183" s="172"/>
    </row>
    <row r="184" spans="1:55" ht="16.5" customHeight="1">
      <c r="A184" s="169"/>
      <c r="B184" s="177" t="s">
        <v>2134</v>
      </c>
      <c r="C184" s="177"/>
      <c r="D184" s="177"/>
      <c r="E184" s="177"/>
      <c r="F184" s="177"/>
      <c r="G184" s="177"/>
      <c r="H184" s="177"/>
      <c r="I184" s="177"/>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69"/>
    </row>
    <row r="185" spans="1:55" s="180" customFormat="1" ht="15" thickBot="1">
      <c r="A185" s="179"/>
      <c r="B185" s="228" t="s">
        <v>48</v>
      </c>
      <c r="C185" s="224" t="s">
        <v>230</v>
      </c>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169"/>
      <c r="AL185" s="169"/>
      <c r="AN185" s="389"/>
    </row>
    <row r="186" spans="1:55" s="180" customFormat="1" ht="40.5" customHeight="1" thickBot="1">
      <c r="A186" s="179"/>
      <c r="B186" s="1182" t="s">
        <v>2237</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2241</v>
      </c>
      <c r="AF186" s="1054"/>
      <c r="AG186" s="1054"/>
      <c r="AH186" s="1054"/>
      <c r="AI186" s="1054"/>
      <c r="AJ186" s="1055"/>
      <c r="AK186" s="368" t="str">
        <f>IF(AND(AM187=TRUE,OR(Q20=0,AM188=TRUE),AM189=TRUE,AM190=TRUE,AM191=TRUE,AM192=TRUE),"○","×")</f>
        <v>○</v>
      </c>
      <c r="AL186" s="169"/>
      <c r="AM186" s="818" t="s">
        <v>2263</v>
      </c>
      <c r="AN186" s="819"/>
      <c r="AO186" s="819"/>
      <c r="AP186" s="819"/>
      <c r="AQ186" s="819"/>
      <c r="AR186" s="819"/>
      <c r="AS186" s="819"/>
      <c r="AT186" s="819"/>
      <c r="AU186" s="819"/>
      <c r="AV186" s="819"/>
      <c r="AW186" s="819"/>
      <c r="AX186" s="819"/>
      <c r="AY186" s="820"/>
    </row>
    <row r="187" spans="1:55" s="180" customFormat="1" ht="26.25" customHeight="1">
      <c r="A187" s="179"/>
      <c r="B187" s="370"/>
      <c r="C187" s="1134" t="s">
        <v>2240</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2242</v>
      </c>
      <c r="AF187" s="1057"/>
      <c r="AG187" s="1057"/>
      <c r="AH187" s="1057"/>
      <c r="AI187" s="1057"/>
      <c r="AJ187" s="1057"/>
      <c r="AK187" s="1058"/>
      <c r="AL187" s="169"/>
      <c r="AM187" s="168" t="b">
        <v>1</v>
      </c>
      <c r="AN187" s="314"/>
      <c r="AO187" s="314"/>
      <c r="AP187" s="314"/>
      <c r="AQ187" s="314"/>
      <c r="AR187" s="314"/>
      <c r="AS187" s="314"/>
      <c r="AT187" s="314"/>
      <c r="AU187" s="314"/>
      <c r="AV187" s="314"/>
    </row>
    <row r="188" spans="1:55" s="180" customFormat="1" ht="35.25" customHeight="1">
      <c r="A188" s="179"/>
      <c r="B188" s="379"/>
      <c r="C188" s="1179" t="s">
        <v>2250</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2242</v>
      </c>
      <c r="AF188" s="1060"/>
      <c r="AG188" s="1060"/>
      <c r="AH188" s="1060"/>
      <c r="AI188" s="1060"/>
      <c r="AJ188" s="1060"/>
      <c r="AK188" s="1061"/>
      <c r="AL188" s="169"/>
      <c r="AM188" s="167" t="b">
        <v>1</v>
      </c>
      <c r="AN188" s="314"/>
      <c r="AO188" s="314"/>
      <c r="AP188" s="314"/>
      <c r="AQ188" s="314"/>
      <c r="AR188" s="314"/>
      <c r="AS188" s="314"/>
      <c r="AT188" s="314"/>
      <c r="AU188" s="314"/>
      <c r="AV188" s="314"/>
    </row>
    <row r="189" spans="1:55" s="180" customFormat="1" ht="37.5" customHeight="1">
      <c r="A189" s="179"/>
      <c r="B189" s="379"/>
      <c r="C189" s="1132" t="s">
        <v>2244</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2243</v>
      </c>
      <c r="AF189" s="1060"/>
      <c r="AG189" s="1060"/>
      <c r="AH189" s="1060"/>
      <c r="AI189" s="1060"/>
      <c r="AJ189" s="1060"/>
      <c r="AK189" s="1061"/>
      <c r="AL189" s="169"/>
      <c r="AM189" s="167" t="b">
        <v>1</v>
      </c>
      <c r="AN189" s="314"/>
      <c r="AO189" s="314"/>
      <c r="AP189" s="314"/>
      <c r="AQ189" s="314"/>
      <c r="AR189" s="314"/>
      <c r="AS189" s="314"/>
      <c r="AT189" s="314"/>
      <c r="AU189" s="314"/>
      <c r="AV189" s="314"/>
    </row>
    <row r="190" spans="1:55" s="180" customFormat="1" ht="23.25" customHeight="1">
      <c r="A190" s="179"/>
      <c r="B190" s="379"/>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69"/>
      <c r="AM190" s="167" t="b">
        <v>1</v>
      </c>
    </row>
    <row r="191" spans="1:55" s="180" customFormat="1" ht="23.25" customHeight="1">
      <c r="A191" s="179"/>
      <c r="B191" s="379"/>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69"/>
      <c r="AM191" s="167" t="b">
        <v>1</v>
      </c>
      <c r="AN191" s="393"/>
      <c r="AO191" s="393"/>
      <c r="AP191" s="393"/>
    </row>
    <row r="192" spans="1:55" s="180" customFormat="1" ht="13.5" customHeight="1" thickBot="1">
      <c r="A192" s="179"/>
      <c r="B192" s="383"/>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69"/>
      <c r="AM192" s="167" t="b">
        <v>1</v>
      </c>
    </row>
    <row r="193" spans="1:55" s="180" customFormat="1" ht="5.25" customHeight="1">
      <c r="A193" s="179"/>
      <c r="B193" s="392"/>
      <c r="C193" s="224"/>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224"/>
      <c r="AA193" s="224"/>
      <c r="AB193" s="224"/>
      <c r="AC193" s="224"/>
      <c r="AD193" s="224"/>
      <c r="AE193" s="224"/>
      <c r="AF193" s="224"/>
      <c r="AG193" s="224"/>
      <c r="AH193" s="224"/>
      <c r="AI193" s="392"/>
      <c r="AJ193" s="392"/>
      <c r="AK193" s="169"/>
      <c r="AL193" s="169"/>
    </row>
    <row r="194" spans="1:55" s="180" customFormat="1" ht="12" customHeight="1">
      <c r="A194" s="179"/>
      <c r="B194" s="394" t="s">
        <v>2167</v>
      </c>
      <c r="C194" s="395" t="s">
        <v>2168</v>
      </c>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6"/>
      <c r="AL194" s="169"/>
    </row>
    <row r="195" spans="1:55" s="180" customFormat="1" ht="28.5" customHeight="1" thickBot="1">
      <c r="A195" s="179"/>
      <c r="B195" s="394" t="s">
        <v>2167</v>
      </c>
      <c r="C195" s="1048" t="s">
        <v>2298</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69"/>
    </row>
    <row r="196" spans="1:55" s="180" customFormat="1" ht="16.5" customHeight="1" thickBot="1">
      <c r="A196" s="179"/>
      <c r="B196" s="397"/>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368" t="str">
        <f>IF(COUNTA(E200,H200,K200,T201,AA201)=5,"○","×")</f>
        <v>○</v>
      </c>
      <c r="AL196" s="169"/>
    </row>
    <row r="197" spans="1:55" s="180" customFormat="1" ht="8.25" customHeight="1">
      <c r="A197" s="179"/>
      <c r="B197" s="398"/>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400"/>
      <c r="AL197" s="169"/>
      <c r="AM197" s="172"/>
    </row>
    <row r="198" spans="1:55" s="180" customFormat="1" ht="26.25" customHeight="1">
      <c r="A198" s="179"/>
      <c r="B198" s="401"/>
      <c r="C198" s="870" t="s">
        <v>2255</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2"/>
      <c r="AK198" s="402"/>
      <c r="AL198" s="392"/>
      <c r="AM198" s="172"/>
    </row>
    <row r="199" spans="1:55" s="180" customFormat="1" ht="6.75" customHeight="1">
      <c r="A199" s="179"/>
      <c r="B199" s="401"/>
      <c r="C199" s="224"/>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402"/>
      <c r="AL199" s="169"/>
      <c r="AM199" s="172"/>
    </row>
    <row r="200" spans="1:55" s="180" customFormat="1" ht="15" customHeight="1">
      <c r="A200" s="179"/>
      <c r="B200" s="403"/>
      <c r="C200" s="404" t="s">
        <v>19</v>
      </c>
      <c r="D200" s="404"/>
      <c r="E200" s="1042">
        <v>6</v>
      </c>
      <c r="F200" s="1043"/>
      <c r="G200" s="404" t="s">
        <v>4</v>
      </c>
      <c r="H200" s="1042" t="s">
        <v>187</v>
      </c>
      <c r="I200" s="1043"/>
      <c r="J200" s="404" t="s">
        <v>3</v>
      </c>
      <c r="K200" s="1042" t="s">
        <v>187</v>
      </c>
      <c r="L200" s="1043"/>
      <c r="M200" s="404" t="s">
        <v>2</v>
      </c>
      <c r="N200" s="392"/>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5"/>
      <c r="AK200" s="406"/>
      <c r="AL200" s="407"/>
      <c r="AM200" s="408"/>
      <c r="AN200" s="172"/>
      <c r="AO200" s="172"/>
      <c r="AP200" s="172"/>
      <c r="AQ200" s="172"/>
      <c r="AR200" s="172"/>
      <c r="AS200" s="172"/>
      <c r="AT200" s="172"/>
      <c r="AU200" s="172"/>
      <c r="AV200" s="172"/>
      <c r="AW200" s="207"/>
      <c r="AX200" s="172"/>
      <c r="AY200" s="172"/>
      <c r="AZ200" s="172"/>
      <c r="BA200" s="172"/>
      <c r="BB200" s="172"/>
      <c r="BC200" s="172"/>
    </row>
    <row r="201" spans="1:55" ht="15" customHeight="1">
      <c r="A201" s="169"/>
      <c r="B201" s="403"/>
      <c r="C201" s="409"/>
      <c r="D201" s="404"/>
      <c r="E201" s="404"/>
      <c r="F201" s="404"/>
      <c r="G201" s="404"/>
      <c r="H201" s="404"/>
      <c r="I201" s="404"/>
      <c r="J201" s="404"/>
      <c r="K201" s="404"/>
      <c r="L201" s="404"/>
      <c r="M201" s="404"/>
      <c r="N201" s="404"/>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09"/>
      <c r="AK201" s="410"/>
      <c r="AL201" s="407"/>
      <c r="AM201" s="408"/>
      <c r="AW201" s="207"/>
    </row>
    <row r="202" spans="1:55" ht="7.5" customHeight="1" thickBot="1">
      <c r="A202" s="169"/>
      <c r="B202" s="411"/>
      <c r="C202" s="412"/>
      <c r="D202" s="413"/>
      <c r="E202" s="413"/>
      <c r="F202" s="413"/>
      <c r="G202" s="413"/>
      <c r="H202" s="413"/>
      <c r="I202" s="413"/>
      <c r="J202" s="413"/>
      <c r="K202" s="413"/>
      <c r="L202" s="413"/>
      <c r="M202" s="413"/>
      <c r="N202" s="413"/>
      <c r="O202" s="413"/>
      <c r="P202" s="413"/>
      <c r="Q202" s="412"/>
      <c r="R202" s="413"/>
      <c r="S202" s="414"/>
      <c r="T202" s="414"/>
      <c r="U202" s="414"/>
      <c r="V202" s="414"/>
      <c r="W202" s="414"/>
      <c r="X202" s="415"/>
      <c r="Y202" s="415"/>
      <c r="Z202" s="415"/>
      <c r="AA202" s="415"/>
      <c r="AB202" s="415"/>
      <c r="AC202" s="415"/>
      <c r="AD202" s="415"/>
      <c r="AE202" s="415"/>
      <c r="AF202" s="415"/>
      <c r="AG202" s="415"/>
      <c r="AH202" s="415"/>
      <c r="AI202" s="415"/>
      <c r="AJ202" s="416"/>
      <c r="AK202" s="417"/>
      <c r="AL202" s="407"/>
      <c r="AM202" s="408"/>
      <c r="AW202" s="207"/>
    </row>
    <row r="203" spans="1:55" ht="7.5" customHeight="1">
      <c r="A203" s="169"/>
      <c r="B203" s="418"/>
      <c r="C203" s="407"/>
      <c r="D203" s="418"/>
      <c r="E203" s="418"/>
      <c r="F203" s="418"/>
      <c r="G203" s="418"/>
      <c r="H203" s="418"/>
      <c r="I203" s="418"/>
      <c r="J203" s="418"/>
      <c r="K203" s="418"/>
      <c r="L203" s="418"/>
      <c r="M203" s="418"/>
      <c r="N203" s="418"/>
      <c r="O203" s="418"/>
      <c r="P203" s="418"/>
      <c r="Q203" s="407"/>
      <c r="R203" s="418"/>
      <c r="S203" s="419"/>
      <c r="T203" s="419"/>
      <c r="U203" s="419"/>
      <c r="V203" s="419"/>
      <c r="W203" s="419"/>
      <c r="X203" s="420"/>
      <c r="Y203" s="420"/>
      <c r="Z203" s="420"/>
      <c r="AA203" s="420"/>
      <c r="AB203" s="420"/>
      <c r="AC203" s="420"/>
      <c r="AD203" s="420"/>
      <c r="AE203" s="420"/>
      <c r="AF203" s="420"/>
      <c r="AG203" s="420"/>
      <c r="AH203" s="420"/>
      <c r="AI203" s="420"/>
      <c r="AJ203" s="421"/>
      <c r="AK203" s="407"/>
      <c r="AL203" s="407"/>
      <c r="AM203" s="408"/>
      <c r="AW203" s="207"/>
    </row>
    <row r="204" spans="1:55" s="180" customFormat="1" ht="15" customHeight="1">
      <c r="A204" s="179"/>
      <c r="B204" s="422" t="s">
        <v>173</v>
      </c>
      <c r="C204" s="418"/>
      <c r="D204" s="179"/>
      <c r="E204" s="179"/>
      <c r="F204" s="177" t="s">
        <v>188</v>
      </c>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72"/>
    </row>
    <row r="205" spans="1:55" ht="12.75" customHeight="1">
      <c r="A205" s="169"/>
      <c r="B205" s="228" t="s">
        <v>48</v>
      </c>
      <c r="C205" s="396" t="s">
        <v>2398</v>
      </c>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row>
    <row r="206" spans="1:55" s="262" customFormat="1" ht="12" customHeight="1">
      <c r="A206" s="204"/>
      <c r="B206" s="228" t="s">
        <v>2167</v>
      </c>
      <c r="C206" s="396" t="s">
        <v>2169</v>
      </c>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1:55" ht="6" customHeight="1">
      <c r="A207" s="169"/>
      <c r="B207" s="177"/>
      <c r="C207" s="418"/>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row>
    <row r="208" spans="1:55">
      <c r="A208" s="169"/>
      <c r="B208" s="1033" t="s">
        <v>2137</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69"/>
    </row>
    <row r="209" spans="1:56">
      <c r="A209" s="169"/>
      <c r="B209" s="1049" t="s">
        <v>193</v>
      </c>
      <c r="C209" s="1100" t="s">
        <v>2238</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3" t="str">
        <f>Y20</f>
        <v/>
      </c>
      <c r="AL209" s="169"/>
    </row>
    <row r="210" spans="1:56">
      <c r="A210" s="169"/>
      <c r="B210" s="1050"/>
      <c r="C210" s="1039" t="s">
        <v>2228</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3" t="str">
        <f>Y21</f>
        <v>○</v>
      </c>
      <c r="AL210" s="169"/>
    </row>
    <row r="211" spans="1:56">
      <c r="A211" s="169"/>
      <c r="B211" s="1051"/>
      <c r="C211" s="1039" t="s">
        <v>2239</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3" t="str">
        <f>IF(Y25="○","○",IF(AA25="○","○","×"))</f>
        <v>○</v>
      </c>
      <c r="AL211" s="169"/>
    </row>
    <row r="212" spans="1:56">
      <c r="A212" s="169"/>
      <c r="B212" s="424" t="s">
        <v>2246</v>
      </c>
      <c r="C212" s="1039" t="s">
        <v>2138</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3" t="str">
        <f>AB37</f>
        <v>○</v>
      </c>
      <c r="AL212" s="169"/>
    </row>
    <row r="213" spans="1:56">
      <c r="A213" s="169"/>
      <c r="B213" s="425" t="s">
        <v>2247</v>
      </c>
      <c r="C213" s="1036" t="s">
        <v>2139</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3" t="str">
        <f>AK42</f>
        <v>○</v>
      </c>
      <c r="AL213" s="169"/>
      <c r="AN213" s="386"/>
      <c r="AO213" s="386"/>
      <c r="AP213" s="386"/>
      <c r="AQ213" s="386"/>
      <c r="AR213" s="386"/>
      <c r="AS213" s="386"/>
      <c r="AT213" s="386"/>
      <c r="AU213" s="386"/>
      <c r="AV213" s="386"/>
      <c r="AW213" s="386"/>
      <c r="AX213" s="386"/>
      <c r="AY213" s="386"/>
      <c r="AZ213" s="386"/>
      <c r="BA213" s="386"/>
      <c r="BB213" s="386"/>
      <c r="BC213" s="386"/>
      <c r="BD213" s="386"/>
    </row>
    <row r="214" spans="1:56" ht="8.2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N214" s="386"/>
      <c r="AO214" s="386"/>
      <c r="AP214" s="386"/>
      <c r="AQ214" s="386"/>
      <c r="AR214" s="386"/>
      <c r="AS214" s="386"/>
      <c r="AT214" s="386"/>
      <c r="AU214" s="386"/>
      <c r="AV214" s="386"/>
      <c r="AW214" s="386"/>
      <c r="AX214" s="386"/>
      <c r="AY214" s="386"/>
      <c r="AZ214" s="386"/>
      <c r="BA214" s="386"/>
      <c r="BB214" s="386"/>
      <c r="BC214" s="386"/>
      <c r="BD214" s="386"/>
    </row>
    <row r="215" spans="1:56" s="386" customFormat="1" ht="15" customHeight="1">
      <c r="A215" s="382"/>
      <c r="B215" s="1033" t="s">
        <v>2133</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69"/>
      <c r="AM215" s="172"/>
    </row>
    <row r="216" spans="1:56" s="386" customFormat="1">
      <c r="A216" s="382"/>
      <c r="B216" s="426" t="s">
        <v>193</v>
      </c>
      <c r="C216" s="1176" t="s">
        <v>2146</v>
      </c>
      <c r="D216" s="1177"/>
      <c r="E216" s="1177"/>
      <c r="F216" s="1177"/>
      <c r="G216" s="1177"/>
      <c r="H216" s="1177"/>
      <c r="I216" s="1178"/>
      <c r="J216" s="909" t="s">
        <v>2170</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3" t="str">
        <f>AH68</f>
        <v>○</v>
      </c>
      <c r="AL216" s="427"/>
      <c r="AM216" s="172"/>
      <c r="AN216" s="180"/>
      <c r="AO216" s="180"/>
      <c r="AP216" s="180"/>
      <c r="AQ216" s="180"/>
      <c r="AR216" s="180"/>
      <c r="AS216" s="180"/>
      <c r="AT216" s="180"/>
      <c r="AU216" s="180"/>
      <c r="AV216" s="180"/>
      <c r="AW216" s="180"/>
      <c r="AX216" s="180"/>
      <c r="AY216" s="180"/>
      <c r="AZ216" s="180"/>
      <c r="BA216" s="180"/>
      <c r="BB216" s="180"/>
      <c r="BC216" s="180"/>
      <c r="BD216" s="180"/>
    </row>
    <row r="217" spans="1:56" s="386" customFormat="1" ht="27" customHeight="1">
      <c r="A217" s="382"/>
      <c r="B217" s="906" t="s">
        <v>2353</v>
      </c>
      <c r="C217" s="841" t="s">
        <v>2150</v>
      </c>
      <c r="D217" s="841"/>
      <c r="E217" s="841"/>
      <c r="F217" s="841"/>
      <c r="G217" s="841"/>
      <c r="H217" s="841"/>
      <c r="I217" s="841"/>
      <c r="J217" s="839" t="s">
        <v>2157</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3" t="str">
        <f>Z75</f>
        <v>○</v>
      </c>
      <c r="AL217" s="428"/>
      <c r="AM217" s="172"/>
      <c r="AN217" s="180"/>
      <c r="AO217" s="180"/>
      <c r="AP217" s="180"/>
      <c r="AQ217" s="180"/>
      <c r="AR217" s="180"/>
      <c r="AS217" s="180"/>
      <c r="AT217" s="180"/>
      <c r="AU217" s="180"/>
      <c r="AV217" s="180"/>
      <c r="AW217" s="180"/>
      <c r="AX217" s="180"/>
      <c r="AY217" s="180"/>
      <c r="AZ217" s="180"/>
      <c r="BA217" s="180"/>
      <c r="BB217" s="180"/>
      <c r="BC217" s="180"/>
      <c r="BD217" s="180"/>
    </row>
    <row r="218" spans="1:56" s="386" customFormat="1" ht="26.25" customHeight="1">
      <c r="A218" s="382"/>
      <c r="B218" s="906"/>
      <c r="C218" s="841"/>
      <c r="D218" s="841"/>
      <c r="E218" s="841"/>
      <c r="F218" s="841"/>
      <c r="G218" s="841"/>
      <c r="H218" s="841"/>
      <c r="I218" s="841"/>
      <c r="J218" s="839" t="s">
        <v>2154</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3" t="str">
        <f>AB79</f>
        <v>○</v>
      </c>
      <c r="AL218" s="428"/>
      <c r="AM218" s="172"/>
      <c r="AN218" s="180"/>
      <c r="AO218" s="180"/>
      <c r="AP218" s="180"/>
      <c r="AQ218" s="180"/>
      <c r="AR218" s="180"/>
      <c r="AS218" s="180"/>
      <c r="AT218" s="180"/>
      <c r="AU218" s="180"/>
      <c r="AV218" s="180"/>
      <c r="AW218" s="180"/>
      <c r="AX218" s="180"/>
      <c r="AY218" s="180"/>
      <c r="AZ218" s="180"/>
      <c r="BA218" s="180"/>
      <c r="BB218" s="180"/>
      <c r="BC218" s="180"/>
      <c r="BD218" s="180"/>
    </row>
    <row r="219" spans="1:56" s="386" customFormat="1">
      <c r="A219" s="382"/>
      <c r="B219" s="906"/>
      <c r="C219" s="841"/>
      <c r="D219" s="841"/>
      <c r="E219" s="841"/>
      <c r="F219" s="841"/>
      <c r="G219" s="841"/>
      <c r="H219" s="841"/>
      <c r="I219" s="841"/>
      <c r="J219" s="909" t="s">
        <v>2151</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3" t="str">
        <f>AI82</f>
        <v>○</v>
      </c>
      <c r="AL219" s="428"/>
      <c r="AM219" s="172"/>
    </row>
    <row r="220" spans="1:56" s="386" customFormat="1" ht="25.5" customHeight="1">
      <c r="A220" s="382"/>
      <c r="B220" s="906"/>
      <c r="C220" s="841"/>
      <c r="D220" s="841"/>
      <c r="E220" s="841"/>
      <c r="F220" s="841"/>
      <c r="G220" s="841"/>
      <c r="H220" s="841"/>
      <c r="I220" s="841"/>
      <c r="J220" s="839" t="s">
        <v>2152</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3" t="str">
        <f>AI87</f>
        <v>○</v>
      </c>
      <c r="AL220" s="428"/>
      <c r="AM220" s="172"/>
    </row>
    <row r="221" spans="1:56" s="386" customFormat="1" ht="48.75" customHeight="1">
      <c r="A221" s="382"/>
      <c r="B221" s="906" t="s">
        <v>2247</v>
      </c>
      <c r="C221" s="841" t="s">
        <v>2141</v>
      </c>
      <c r="D221" s="841"/>
      <c r="E221" s="841"/>
      <c r="F221" s="841"/>
      <c r="G221" s="841"/>
      <c r="H221" s="841"/>
      <c r="I221" s="841"/>
      <c r="J221" s="839" t="s">
        <v>2158</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3" t="str">
        <f>IF(AI93="該当",IF(AND(OR(T98="○",AK103="○"),OR(T106="○",AK114="○")),"○","×"),"")</f>
        <v>○</v>
      </c>
      <c r="AL221" s="429"/>
      <c r="AM221" s="172"/>
      <c r="AN221" s="180"/>
      <c r="AO221" s="180"/>
      <c r="AP221" s="180"/>
      <c r="AQ221" s="180"/>
      <c r="AR221" s="180"/>
      <c r="AS221" s="180"/>
      <c r="AT221" s="180"/>
      <c r="AU221" s="180"/>
      <c r="AV221" s="180"/>
      <c r="AW221" s="180"/>
      <c r="AX221" s="180"/>
      <c r="AY221" s="180"/>
      <c r="AZ221" s="180"/>
      <c r="BA221" s="180"/>
      <c r="BB221" s="180"/>
      <c r="BC221" s="180"/>
      <c r="BD221" s="180"/>
    </row>
    <row r="222" spans="1:56" s="386" customFormat="1" ht="49.5" customHeight="1">
      <c r="A222" s="382"/>
      <c r="B222" s="906"/>
      <c r="C222" s="841"/>
      <c r="D222" s="841"/>
      <c r="E222" s="841"/>
      <c r="F222" s="841"/>
      <c r="G222" s="841"/>
      <c r="H222" s="841"/>
      <c r="I222" s="841"/>
      <c r="J222" s="839" t="s">
        <v>2159</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3" t="str">
        <f>IF(AI95="該当",IF(OR(OR(T98="○",AK103="○"),OR(T106="○",AK114="○")),"○","×"),"")</f>
        <v/>
      </c>
      <c r="AL222" s="429"/>
      <c r="AM222" s="172"/>
      <c r="AN222" s="180"/>
      <c r="AO222" s="180"/>
      <c r="AP222" s="180"/>
      <c r="AQ222" s="180"/>
      <c r="AR222" s="180"/>
      <c r="AS222" s="180"/>
      <c r="AT222" s="180"/>
      <c r="AU222" s="180"/>
      <c r="AV222" s="180"/>
      <c r="AW222" s="180"/>
      <c r="AX222" s="180"/>
      <c r="AY222" s="180"/>
      <c r="AZ222" s="180"/>
      <c r="BA222" s="180"/>
      <c r="BB222" s="180"/>
      <c r="BC222" s="180"/>
      <c r="BD222" s="180"/>
    </row>
    <row r="223" spans="1:56" s="180" customFormat="1" ht="26.25" customHeight="1">
      <c r="A223" s="179"/>
      <c r="B223" s="424" t="s">
        <v>2354</v>
      </c>
      <c r="C223" s="841" t="s">
        <v>2142</v>
      </c>
      <c r="D223" s="841"/>
      <c r="E223" s="841"/>
      <c r="F223" s="841"/>
      <c r="G223" s="841"/>
      <c r="H223" s="841"/>
      <c r="I223" s="841"/>
      <c r="J223" s="839" t="s">
        <v>2160</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3" t="str">
        <f>IF(AM116="記入不要","",IF(OR(S118="○",AK125="○"),"○","×"))</f>
        <v>○</v>
      </c>
      <c r="AL223" s="169"/>
      <c r="AM223" s="172"/>
    </row>
    <row r="224" spans="1:56" s="180" customFormat="1" ht="36" customHeight="1">
      <c r="A224" s="179"/>
      <c r="B224" s="424" t="s">
        <v>2355</v>
      </c>
      <c r="C224" s="841" t="s">
        <v>2143</v>
      </c>
      <c r="D224" s="841"/>
      <c r="E224" s="841"/>
      <c r="F224" s="841"/>
      <c r="G224" s="841"/>
      <c r="H224" s="841"/>
      <c r="I224" s="841"/>
      <c r="J224" s="839" t="s">
        <v>2161</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3" t="str">
        <f>IF(OR(AND(S129&lt;&gt;"×",S130&lt;&gt;"×",S131&lt;&gt;"×"),AK133="○"),"○","×")</f>
        <v>○</v>
      </c>
      <c r="AL224" s="169"/>
      <c r="AM224" s="172"/>
    </row>
    <row r="225" spans="1:56" s="180" customFormat="1">
      <c r="A225" s="179"/>
      <c r="B225" s="424" t="s">
        <v>2356</v>
      </c>
      <c r="C225" s="841" t="s">
        <v>2144</v>
      </c>
      <c r="D225" s="841"/>
      <c r="E225" s="841"/>
      <c r="F225" s="841"/>
      <c r="G225" s="841"/>
      <c r="H225" s="841"/>
      <c r="I225" s="841"/>
      <c r="J225" s="909" t="s">
        <v>2162</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3" t="str">
        <f>IF(AND(S142="",S143=""),"",IF(AND(S142&lt;&gt;"×",S143&lt;&gt;"×"),"○","×"))</f>
        <v>○</v>
      </c>
      <c r="AL225" s="429"/>
      <c r="AM225" s="172"/>
    </row>
    <row r="226" spans="1:56" s="180" customFormat="1">
      <c r="A226" s="179"/>
      <c r="B226" s="906" t="s">
        <v>2357</v>
      </c>
      <c r="C226" s="841" t="s">
        <v>2145</v>
      </c>
      <c r="D226" s="841"/>
      <c r="E226" s="841"/>
      <c r="F226" s="841"/>
      <c r="G226" s="841"/>
      <c r="H226" s="841"/>
      <c r="I226" s="841"/>
      <c r="J226" s="909" t="s">
        <v>2163</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3" t="str">
        <f>AK153</f>
        <v>○</v>
      </c>
      <c r="AL226" s="169"/>
      <c r="AM226" s="172"/>
      <c r="AN226" s="172"/>
      <c r="AO226" s="172"/>
      <c r="AP226" s="172"/>
      <c r="AQ226" s="172"/>
      <c r="AR226" s="172"/>
      <c r="AS226" s="172"/>
      <c r="AT226" s="172"/>
      <c r="AU226" s="172"/>
      <c r="AV226" s="172"/>
      <c r="AW226" s="172"/>
      <c r="AX226" s="207"/>
      <c r="AY226" s="172"/>
      <c r="AZ226" s="172"/>
      <c r="BA226" s="172"/>
      <c r="BB226" s="172"/>
      <c r="BC226" s="172"/>
      <c r="BD226" s="172"/>
    </row>
    <row r="227" spans="1:56" s="180" customFormat="1">
      <c r="A227" s="179"/>
      <c r="B227" s="907"/>
      <c r="C227" s="908"/>
      <c r="D227" s="908"/>
      <c r="E227" s="908"/>
      <c r="F227" s="908"/>
      <c r="G227" s="908"/>
      <c r="H227" s="908"/>
      <c r="I227" s="908"/>
      <c r="J227" s="911" t="s">
        <v>2164</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3" t="str">
        <f>AK180</f>
        <v>○</v>
      </c>
      <c r="AL227" s="169"/>
      <c r="AM227" s="172"/>
      <c r="AN227" s="172"/>
      <c r="AO227" s="172"/>
      <c r="AP227" s="172"/>
      <c r="AQ227" s="172"/>
      <c r="AR227" s="172"/>
      <c r="AS227" s="172"/>
      <c r="AT227" s="172"/>
      <c r="AU227" s="172"/>
      <c r="AV227" s="172"/>
      <c r="AW227" s="172"/>
      <c r="AX227" s="207"/>
      <c r="AY227" s="172"/>
      <c r="AZ227" s="172"/>
      <c r="BA227" s="172"/>
      <c r="BB227" s="172"/>
      <c r="BC227" s="172"/>
      <c r="BD227" s="172"/>
    </row>
    <row r="228" spans="1:56" ht="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row>
    <row r="229" spans="1:56">
      <c r="A229" s="169"/>
      <c r="B229" s="1033" t="s">
        <v>2165</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69"/>
    </row>
    <row r="230" spans="1:56">
      <c r="A230" s="169"/>
      <c r="B230" s="430" t="s">
        <v>2282</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3" t="str">
        <f>AK186</f>
        <v>○</v>
      </c>
      <c r="AL230" s="169"/>
    </row>
    <row r="231" spans="1:56" ht="13.5" customHeight="1">
      <c r="B231" s="431" t="s">
        <v>2282</v>
      </c>
      <c r="C231" s="784" t="s">
        <v>2281</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3" t="str">
        <f>AK196</f>
        <v>○</v>
      </c>
      <c r="AL231" s="169"/>
    </row>
    <row r="232" spans="1:56" ht="4.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row>
    <row r="246" spans="2:56">
      <c r="AN246" s="408"/>
      <c r="AO246" s="408"/>
      <c r="AP246" s="408"/>
      <c r="AQ246" s="408"/>
      <c r="AR246" s="408"/>
      <c r="AS246" s="408"/>
      <c r="AT246" s="408"/>
      <c r="AU246" s="408"/>
      <c r="AV246" s="408"/>
      <c r="AW246" s="408"/>
      <c r="AX246" s="408"/>
      <c r="AY246" s="408"/>
      <c r="AZ246" s="408"/>
      <c r="BA246" s="408"/>
      <c r="BB246" s="408"/>
      <c r="BC246" s="408"/>
      <c r="BD246" s="408"/>
    </row>
    <row r="247" spans="2:56" s="408" customFormat="1">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row>
    <row r="248" spans="2:56" s="408" customFormat="1">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row>
    <row r="249" spans="2:56" s="408" customFormat="1">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2" customWidth="1"/>
    <col min="2" max="6" width="2.625" style="607" customWidth="1"/>
    <col min="7" max="7" width="16.625" style="172" customWidth="1"/>
    <col min="8" max="8" width="11.125" style="172" customWidth="1"/>
    <col min="9" max="9" width="9.375" style="172" customWidth="1"/>
    <col min="10" max="10" width="15.875" style="172" customWidth="1"/>
    <col min="11" max="11" width="15.375" style="172" customWidth="1"/>
    <col min="12" max="12" width="11.875" style="172" customWidth="1"/>
    <col min="13" max="13" width="7.625" style="172" customWidth="1"/>
    <col min="14" max="14" width="20.375" style="172" customWidth="1"/>
    <col min="15" max="15" width="15.375" style="611" customWidth="1"/>
    <col min="16" max="16" width="7" style="612" customWidth="1"/>
    <col min="17" max="17" width="14.875" style="611" customWidth="1"/>
    <col min="18" max="18" width="7.25" style="612" customWidth="1"/>
    <col min="19" max="19" width="4.125" style="172" customWidth="1"/>
    <col min="20" max="20" width="3.625" style="172" customWidth="1"/>
    <col min="21" max="21" width="3.125" style="172" customWidth="1"/>
    <col min="22" max="22" width="3.625" style="172" customWidth="1"/>
    <col min="23" max="23" width="8.25" style="172" customWidth="1"/>
    <col min="24" max="24" width="3.625" style="172" customWidth="1"/>
    <col min="25" max="25" width="3.125" style="172" customWidth="1"/>
    <col min="26" max="26" width="3.625" style="172" customWidth="1"/>
    <col min="27" max="27" width="3.125" style="172" customWidth="1"/>
    <col min="28" max="28" width="2.5" style="172" customWidth="1"/>
    <col min="29" max="29" width="3.5" style="172" customWidth="1"/>
    <col min="30" max="30" width="5.5" style="172" customWidth="1"/>
    <col min="31" max="32" width="16.875" style="610" customWidth="1"/>
    <col min="33" max="33" width="14.125" style="610" customWidth="1"/>
    <col min="34" max="34" width="9.375" style="172" customWidth="1"/>
    <col min="35" max="35" width="13.125" style="172" customWidth="1"/>
    <col min="36" max="36" width="11.625" style="172" customWidth="1"/>
    <col min="37" max="37" width="13.375" style="172" customWidth="1"/>
    <col min="38" max="38" width="14.625" style="172" customWidth="1"/>
    <col min="39" max="39" width="25.5" style="282" customWidth="1"/>
    <col min="40" max="40" width="77.75" style="282" customWidth="1"/>
    <col min="41" max="41" width="9.25" style="282" customWidth="1"/>
    <col min="42" max="42" width="14.125" style="500" hidden="1" customWidth="1"/>
    <col min="43" max="43" width="25.125" style="437" hidden="1" customWidth="1"/>
    <col min="44" max="44" width="30.375" style="437" hidden="1" customWidth="1"/>
    <col min="45" max="48" width="6.625" style="437" hidden="1" customWidth="1"/>
    <col min="49" max="49" width="9.375" style="437" hidden="1" customWidth="1"/>
    <col min="50" max="50" width="6.625" style="437" hidden="1" customWidth="1"/>
    <col min="51" max="51" width="16.375" style="172" customWidth="1"/>
    <col min="52" max="16384" width="2.5" style="172"/>
  </cols>
  <sheetData>
    <row r="1" spans="1:213" ht="27.75" customHeight="1">
      <c r="A1" s="686" t="s">
        <v>2216</v>
      </c>
      <c r="B1" s="494"/>
      <c r="C1" s="494"/>
      <c r="D1" s="494"/>
      <c r="E1" s="494"/>
      <c r="F1" s="494"/>
      <c r="G1" s="171"/>
      <c r="H1" s="171"/>
      <c r="I1" s="171"/>
      <c r="J1" s="171"/>
      <c r="K1" s="171"/>
      <c r="L1" s="171"/>
      <c r="M1" s="171"/>
      <c r="N1" s="171"/>
      <c r="O1" s="495"/>
      <c r="P1" s="496"/>
      <c r="Q1" s="495"/>
      <c r="R1" s="496"/>
      <c r="S1" s="171"/>
      <c r="T1" s="171"/>
      <c r="U1" s="171"/>
      <c r="V1" s="171"/>
      <c r="W1" s="169"/>
      <c r="X1" s="169"/>
      <c r="Y1" s="169"/>
      <c r="Z1" s="169"/>
      <c r="AA1" s="169"/>
      <c r="AB1" s="169"/>
      <c r="AC1" s="169"/>
      <c r="AD1" s="169"/>
      <c r="AE1" s="497"/>
      <c r="AF1" s="497"/>
      <c r="AG1" s="497"/>
      <c r="AH1" s="169"/>
      <c r="AI1" s="169"/>
      <c r="AJ1" s="169"/>
      <c r="AK1" s="1234" t="s">
        <v>54</v>
      </c>
      <c r="AL1" s="1235"/>
      <c r="AM1" s="498" t="str">
        <f>IF(基本情報入力シート!C33="","",基本情報入力シート!C33)</f>
        <v>○○市</v>
      </c>
      <c r="AN1" s="499"/>
      <c r="AO1" s="499"/>
    </row>
    <row r="2" spans="1:213" ht="13.5" customHeight="1" thickBot="1">
      <c r="A2" s="171"/>
      <c r="B2" s="495"/>
      <c r="C2" s="495"/>
      <c r="D2" s="495"/>
      <c r="E2" s="495"/>
      <c r="F2" s="495"/>
      <c r="G2" s="496"/>
      <c r="H2" s="496"/>
      <c r="I2" s="496"/>
      <c r="J2" s="496"/>
      <c r="K2" s="496"/>
      <c r="L2" s="496"/>
      <c r="M2" s="496"/>
      <c r="N2" s="496"/>
      <c r="O2" s="495"/>
      <c r="P2" s="496"/>
      <c r="Q2" s="495"/>
      <c r="R2" s="496"/>
      <c r="S2" s="496"/>
      <c r="T2" s="171"/>
      <c r="U2" s="171"/>
      <c r="V2" s="501"/>
      <c r="W2" s="501"/>
      <c r="X2" s="501"/>
      <c r="Y2" s="502"/>
      <c r="Z2" s="502"/>
      <c r="AA2" s="503"/>
      <c r="AB2" s="503"/>
      <c r="AC2" s="503"/>
      <c r="AD2" s="503"/>
      <c r="AE2" s="504"/>
      <c r="AF2" s="504"/>
      <c r="AG2" s="504"/>
      <c r="AH2" s="503"/>
      <c r="AI2" s="169"/>
      <c r="AJ2" s="169"/>
      <c r="AK2" s="169"/>
      <c r="AL2" s="169"/>
      <c r="AM2" s="280"/>
      <c r="AS2" s="172"/>
      <c r="AT2" s="172"/>
      <c r="AU2" s="172"/>
      <c r="AV2" s="172"/>
      <c r="AW2" s="172"/>
      <c r="AX2" s="172"/>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0"/>
      <c r="L3" s="505"/>
      <c r="M3" s="505"/>
      <c r="N3" s="505"/>
      <c r="O3" s="495"/>
      <c r="P3" s="496"/>
      <c r="Q3" s="495"/>
      <c r="R3" s="496"/>
      <c r="S3" s="505"/>
      <c r="T3" s="171"/>
      <c r="U3" s="171"/>
      <c r="V3" s="501"/>
      <c r="W3" s="501"/>
      <c r="X3" s="501"/>
      <c r="Y3" s="501"/>
      <c r="Z3" s="501"/>
      <c r="AA3" s="171"/>
      <c r="AB3" s="171"/>
      <c r="AC3" s="171"/>
      <c r="AD3" s="171"/>
      <c r="AE3" s="504"/>
      <c r="AF3" s="504"/>
      <c r="AG3" s="504"/>
      <c r="AH3" s="171"/>
      <c r="AI3" s="169"/>
      <c r="AJ3" s="169"/>
      <c r="AK3" s="169"/>
      <c r="AL3" s="169"/>
      <c r="AM3" s="280"/>
      <c r="AS3" s="172"/>
      <c r="AT3" s="172"/>
      <c r="AU3" s="172"/>
      <c r="AV3" s="172"/>
      <c r="AW3" s="172"/>
      <c r="AX3" s="172"/>
    </row>
    <row r="4" spans="1:213" ht="12" customHeight="1" thickBot="1">
      <c r="A4" s="506"/>
      <c r="B4" s="507"/>
      <c r="C4" s="507"/>
      <c r="D4" s="508"/>
      <c r="E4" s="508"/>
      <c r="F4" s="508"/>
      <c r="G4" s="509"/>
      <c r="H4" s="509"/>
      <c r="I4" s="509"/>
      <c r="J4" s="509"/>
      <c r="K4" s="509"/>
      <c r="L4" s="505"/>
      <c r="M4" s="505"/>
      <c r="N4" s="169"/>
      <c r="O4" s="495"/>
      <c r="P4" s="496"/>
      <c r="Q4" s="495"/>
      <c r="R4" s="496"/>
      <c r="S4" s="505"/>
      <c r="T4" s="171"/>
      <c r="U4" s="171"/>
      <c r="V4" s="171"/>
      <c r="W4" s="171"/>
      <c r="X4" s="171"/>
      <c r="Y4" s="171"/>
      <c r="Z4" s="171"/>
      <c r="AA4" s="171"/>
      <c r="AB4" s="171"/>
      <c r="AC4" s="171"/>
      <c r="AD4" s="171"/>
      <c r="AE4" s="504"/>
      <c r="AF4" s="504"/>
      <c r="AG4" s="497"/>
      <c r="AH4" s="171"/>
      <c r="AI4" s="169"/>
      <c r="AJ4" s="169"/>
      <c r="AK4" s="169"/>
      <c r="AL4" s="169"/>
      <c r="AM4" s="280"/>
      <c r="AS4" s="172"/>
      <c r="AT4" s="172"/>
      <c r="AU4" s="172"/>
      <c r="AV4" s="172"/>
      <c r="AW4" s="172"/>
      <c r="AX4" s="172"/>
    </row>
    <row r="5" spans="1:213" ht="28.5" customHeight="1" thickBot="1">
      <c r="A5" s="1301" t="s">
        <v>2368</v>
      </c>
      <c r="B5" s="1302"/>
      <c r="C5" s="1302"/>
      <c r="D5" s="1302"/>
      <c r="E5" s="1302"/>
      <c r="F5" s="1302"/>
      <c r="G5" s="1302"/>
      <c r="H5" s="1302"/>
      <c r="I5" s="1302"/>
      <c r="J5" s="1303"/>
      <c r="K5" s="510">
        <f>IFERROR(SUMIF(N:N, "処遇改善加算", AE:AE),"")</f>
        <v>4561659</v>
      </c>
      <c r="L5" s="511" t="s">
        <v>1</v>
      </c>
      <c r="M5" s="505"/>
      <c r="N5" s="505"/>
      <c r="O5" s="512"/>
      <c r="P5" s="513"/>
      <c r="Q5" s="512"/>
      <c r="R5" s="513"/>
      <c r="S5" s="505"/>
      <c r="T5" s="505"/>
      <c r="U5" s="505"/>
      <c r="V5" s="505"/>
      <c r="W5" s="505"/>
      <c r="X5" s="505"/>
      <c r="Y5" s="505"/>
      <c r="Z5" s="505"/>
      <c r="AA5" s="505"/>
      <c r="AB5" s="505"/>
      <c r="AC5" s="505"/>
      <c r="AD5" s="505"/>
      <c r="AE5" s="514"/>
      <c r="AF5" s="514"/>
      <c r="AG5" s="497"/>
      <c r="AH5" s="169"/>
      <c r="AI5" s="169"/>
      <c r="AJ5" s="169"/>
      <c r="AK5" s="169"/>
      <c r="AL5" s="169"/>
      <c r="AM5" s="280"/>
      <c r="AP5" s="437"/>
      <c r="AS5" s="172"/>
      <c r="AT5" s="172"/>
      <c r="AU5" s="172"/>
      <c r="AV5" s="172"/>
      <c r="AW5" s="172"/>
      <c r="AX5" s="172"/>
    </row>
    <row r="6" spans="1:213" ht="28.5" customHeight="1" thickBot="1">
      <c r="A6" s="1301" t="s">
        <v>2369</v>
      </c>
      <c r="B6" s="1302"/>
      <c r="C6" s="1302"/>
      <c r="D6" s="1302"/>
      <c r="E6" s="1302"/>
      <c r="F6" s="1302"/>
      <c r="G6" s="1302"/>
      <c r="H6" s="1302"/>
      <c r="I6" s="1302"/>
      <c r="J6" s="1303"/>
      <c r="K6" s="143">
        <f>IFERROR(SUMIF(N:N, "特定加算", AE:AE),"")</f>
        <v>1413908</v>
      </c>
      <c r="L6" s="511" t="s">
        <v>1</v>
      </c>
      <c r="M6" s="505"/>
      <c r="N6" s="505"/>
      <c r="O6" s="512"/>
      <c r="P6" s="513"/>
      <c r="Q6" s="512"/>
      <c r="R6" s="513"/>
      <c r="S6" s="505"/>
      <c r="T6" s="505"/>
      <c r="U6" s="505"/>
      <c r="V6" s="505"/>
      <c r="W6" s="505"/>
      <c r="X6" s="505"/>
      <c r="Y6" s="505"/>
      <c r="Z6" s="505"/>
      <c r="AA6" s="505"/>
      <c r="AB6" s="505"/>
      <c r="AC6" s="505"/>
      <c r="AD6" s="505"/>
      <c r="AE6" s="514"/>
      <c r="AF6" s="514"/>
      <c r="AG6" s="515" t="s">
        <v>2119</v>
      </c>
      <c r="AH6" s="169"/>
      <c r="AI6" s="169"/>
      <c r="AJ6" s="169"/>
      <c r="AK6" s="169"/>
      <c r="AL6" s="169"/>
      <c r="AM6" s="280"/>
      <c r="AP6" s="516"/>
      <c r="AR6" s="500"/>
    </row>
    <row r="7" spans="1:213" ht="32.25" customHeight="1" thickBot="1">
      <c r="A7" s="1304" t="s">
        <v>2370</v>
      </c>
      <c r="B7" s="1302"/>
      <c r="C7" s="1302"/>
      <c r="D7" s="1302"/>
      <c r="E7" s="1302"/>
      <c r="F7" s="1302"/>
      <c r="G7" s="1302"/>
      <c r="H7" s="1302"/>
      <c r="I7" s="1302"/>
      <c r="J7" s="1303"/>
      <c r="K7" s="517">
        <f>IFERROR(SUMIF(N:N, "ベースアップ等加算", AE:AE),"")</f>
        <v>219786</v>
      </c>
      <c r="L7" s="511" t="s">
        <v>1</v>
      </c>
      <c r="M7" s="505"/>
      <c r="N7" s="518"/>
      <c r="O7" s="519"/>
      <c r="P7" s="520"/>
      <c r="Q7" s="519"/>
      <c r="R7" s="520"/>
      <c r="S7" s="521"/>
      <c r="T7" s="521"/>
      <c r="U7" s="521"/>
      <c r="V7" s="521"/>
      <c r="W7" s="521"/>
      <c r="X7" s="521"/>
      <c r="Y7" s="521"/>
      <c r="Z7" s="521"/>
      <c r="AA7" s="521"/>
      <c r="AB7" s="521"/>
      <c r="AC7" s="169"/>
      <c r="AD7" s="169"/>
      <c r="AE7" s="497"/>
      <c r="AF7" s="497"/>
      <c r="AG7" s="1231" t="s">
        <v>2117</v>
      </c>
      <c r="AH7" s="1232"/>
      <c r="AI7" s="1232"/>
      <c r="AJ7" s="1232"/>
      <c r="AK7" s="1233"/>
      <c r="AL7" s="522">
        <f>SUMIF(N:N,"特定加算",AL:AL)</f>
        <v>1</v>
      </c>
      <c r="AM7" s="280"/>
      <c r="AQ7" s="523" t="s">
        <v>2209</v>
      </c>
      <c r="AR7" s="524"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5"/>
      <c r="B8" s="526"/>
      <c r="C8" s="1322" t="s">
        <v>2364</v>
      </c>
      <c r="D8" s="1322"/>
      <c r="E8" s="1322"/>
      <c r="F8" s="1322"/>
      <c r="G8" s="1322"/>
      <c r="H8" s="1322"/>
      <c r="I8" s="1322"/>
      <c r="J8" s="1323"/>
      <c r="K8" s="517">
        <f>IFERROR(SUMIF(N:N, "ベースアップ等加算",AG:AG),"")</f>
        <v>146648</v>
      </c>
      <c r="L8" s="511" t="s">
        <v>1</v>
      </c>
      <c r="M8" s="505"/>
      <c r="N8" s="521"/>
      <c r="O8" s="519"/>
      <c r="P8" s="520"/>
      <c r="Q8" s="519"/>
      <c r="R8" s="520"/>
      <c r="S8" s="521"/>
      <c r="T8" s="521"/>
      <c r="U8" s="521"/>
      <c r="V8" s="521"/>
      <c r="W8" s="521"/>
      <c r="X8" s="521"/>
      <c r="Y8" s="521"/>
      <c r="Z8" s="521"/>
      <c r="AA8" s="521"/>
      <c r="AB8" s="521"/>
      <c r="AC8" s="169"/>
      <c r="AD8" s="169"/>
      <c r="AE8" s="497"/>
      <c r="AF8" s="497"/>
      <c r="AG8" s="1231" t="s">
        <v>2347</v>
      </c>
      <c r="AH8" s="1232"/>
      <c r="AI8" s="1232"/>
      <c r="AJ8" s="1232"/>
      <c r="AK8" s="1233"/>
      <c r="AL8" s="522">
        <f>SUM(AW:AW)</f>
        <v>2</v>
      </c>
      <c r="AM8" s="280"/>
      <c r="AQ8" s="523" t="s">
        <v>2210</v>
      </c>
      <c r="AR8" s="524"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2363</v>
      </c>
      <c r="B9" s="1305"/>
      <c r="C9" s="1305"/>
      <c r="D9" s="1305"/>
      <c r="E9" s="1305"/>
      <c r="F9" s="1305"/>
      <c r="G9" s="1305"/>
      <c r="H9" s="1305"/>
      <c r="I9" s="1305"/>
      <c r="J9" s="1305"/>
      <c r="K9" s="517">
        <f>SUM(AF:AF)</f>
        <v>1054691</v>
      </c>
      <c r="L9" s="511" t="s">
        <v>1</v>
      </c>
      <c r="M9" s="505"/>
      <c r="N9" s="521"/>
      <c r="O9" s="519"/>
      <c r="P9" s="520"/>
      <c r="Q9" s="519"/>
      <c r="R9" s="520"/>
      <c r="S9" s="521"/>
      <c r="T9" s="521"/>
      <c r="U9" s="521"/>
      <c r="V9" s="521"/>
      <c r="W9" s="521"/>
      <c r="X9" s="521"/>
      <c r="Y9" s="521"/>
      <c r="Z9" s="521"/>
      <c r="AA9" s="521"/>
      <c r="AB9" s="521"/>
      <c r="AC9" s="169"/>
      <c r="AD9" s="169"/>
      <c r="AE9" s="497"/>
      <c r="AF9" s="497"/>
      <c r="AG9" s="527"/>
      <c r="AH9" s="528"/>
      <c r="AI9" s="528"/>
      <c r="AJ9" s="528"/>
      <c r="AK9" s="528"/>
      <c r="AL9" s="529"/>
      <c r="AM9" s="280"/>
      <c r="AQ9" s="516"/>
      <c r="AR9" s="530"/>
      <c r="AS9" s="530"/>
      <c r="AT9" s="530"/>
      <c r="AU9" s="530"/>
      <c r="AV9" s="530"/>
      <c r="AW9" s="530"/>
      <c r="AX9" s="530"/>
    </row>
    <row r="10" spans="1:213" ht="30" customHeight="1" thickBot="1">
      <c r="A10" s="1317" t="s">
        <v>2376</v>
      </c>
      <c r="B10" s="1317"/>
      <c r="C10" s="1317"/>
      <c r="D10" s="1317"/>
      <c r="E10" s="1317"/>
      <c r="F10" s="1317"/>
      <c r="G10" s="1317"/>
      <c r="H10" s="1317"/>
      <c r="I10" s="1317"/>
      <c r="J10" s="1317"/>
      <c r="K10" s="1317"/>
      <c r="L10" s="1317"/>
      <c r="M10" s="505"/>
      <c r="N10" s="528"/>
      <c r="O10" s="531"/>
      <c r="P10" s="532"/>
      <c r="Q10" s="531"/>
      <c r="R10" s="532"/>
      <c r="S10" s="528"/>
      <c r="T10" s="528"/>
      <c r="U10" s="528"/>
      <c r="V10" s="528"/>
      <c r="W10" s="528"/>
      <c r="X10" s="528"/>
      <c r="Y10" s="528"/>
      <c r="Z10" s="528"/>
      <c r="AA10" s="533"/>
      <c r="AB10" s="533"/>
      <c r="AC10" s="533"/>
      <c r="AD10" s="533"/>
      <c r="AE10" s="497"/>
      <c r="AF10" s="497"/>
      <c r="AG10" s="497"/>
      <c r="AH10" s="169"/>
      <c r="AI10" s="169"/>
      <c r="AJ10" s="169"/>
      <c r="AK10" s="169"/>
      <c r="AL10" s="534"/>
      <c r="AM10" s="280"/>
    </row>
    <row r="11" spans="1:213" ht="23.25" customHeight="1" thickBot="1">
      <c r="A11" s="1318"/>
      <c r="B11" s="1318"/>
      <c r="C11" s="1318"/>
      <c r="D11" s="1318"/>
      <c r="E11" s="1318"/>
      <c r="F11" s="1318"/>
      <c r="G11" s="1318"/>
      <c r="H11" s="1318"/>
      <c r="I11" s="1318"/>
      <c r="J11" s="1318"/>
      <c r="K11" s="1318"/>
      <c r="L11" s="1318"/>
      <c r="M11" s="171"/>
      <c r="N11" s="171"/>
      <c r="O11" s="495"/>
      <c r="P11" s="496"/>
      <c r="Q11" s="495"/>
      <c r="R11" s="496"/>
      <c r="S11" s="171"/>
      <c r="T11" s="171"/>
      <c r="U11" s="171"/>
      <c r="V11" s="171"/>
      <c r="W11" s="171"/>
      <c r="X11" s="171"/>
      <c r="Y11" s="171"/>
      <c r="Z11" s="171"/>
      <c r="AA11" s="171"/>
      <c r="AB11" s="171"/>
      <c r="AC11" s="171"/>
      <c r="AD11" s="171"/>
      <c r="AE11" s="535"/>
      <c r="AF11" s="535"/>
      <c r="AG11" s="1249" t="str">
        <f>IFERROR(IF(COUNTIF(AS:AS,"未入力")=0,"○","未入力あり"),"")</f>
        <v>○</v>
      </c>
      <c r="AH11" s="1250"/>
      <c r="AI11" s="536" t="str">
        <f>IFERROR(IF(COUNTIF(AT:AT,"未入力")=0,"○","未入力あり"),"")</f>
        <v>○</v>
      </c>
      <c r="AJ11" s="536" t="str">
        <f>IFERROR(IF(COUNTIF(AU:AU,"未入力")=0,"○","未入力あり"),"")</f>
        <v>○</v>
      </c>
      <c r="AK11" s="536" t="str">
        <f>IFERROR(IF(COUNTIF(AV:AV,"未入力")=0,"○","未入力あり"),"")</f>
        <v>○</v>
      </c>
      <c r="AL11" s="537" t="str">
        <f>IF(AS7="特定加算なし","",(IF(AL7&gt;=AL8,"○","×")))</f>
        <v>×</v>
      </c>
      <c r="AM11" s="538" t="str">
        <f>IF(AS8="特定加算Ⅰなし","",IF(COUNTIF(AX:AX,"未入力")=0,"○","未入力あり"))</f>
        <v>○</v>
      </c>
      <c r="AN11" s="539" t="s">
        <v>2211</v>
      </c>
      <c r="AO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0"/>
      <c r="GD11" s="500"/>
      <c r="GE11" s="500"/>
      <c r="GF11" s="500"/>
      <c r="GG11" s="500"/>
      <c r="GH11" s="500"/>
      <c r="GI11" s="500"/>
      <c r="GJ11" s="500"/>
      <c r="GK11" s="500"/>
      <c r="GL11" s="500"/>
      <c r="GM11" s="500"/>
      <c r="GN11" s="500"/>
      <c r="GO11" s="500"/>
      <c r="GP11" s="500"/>
      <c r="GQ11" s="500"/>
      <c r="GR11" s="500"/>
      <c r="GS11" s="500"/>
      <c r="GT11" s="500"/>
      <c r="GU11" s="500"/>
      <c r="GV11" s="500"/>
      <c r="GW11" s="500"/>
      <c r="GX11" s="500"/>
      <c r="GY11" s="500"/>
      <c r="GZ11" s="500"/>
      <c r="HA11" s="500"/>
      <c r="HB11" s="500"/>
      <c r="HC11" s="500"/>
      <c r="HD11" s="500"/>
      <c r="HE11" s="500"/>
    </row>
    <row r="12" spans="1:213" ht="48.75" customHeight="1">
      <c r="A12" s="1290"/>
      <c r="B12" s="1309" t="s">
        <v>2333</v>
      </c>
      <c r="C12" s="1310"/>
      <c r="D12" s="1310"/>
      <c r="E12" s="1310"/>
      <c r="F12" s="1311"/>
      <c r="G12" s="1315" t="s">
        <v>63</v>
      </c>
      <c r="H12" s="1268" t="s">
        <v>88</v>
      </c>
      <c r="I12" s="1268"/>
      <c r="J12" s="1276" t="s">
        <v>69</v>
      </c>
      <c r="K12" s="1262" t="s">
        <v>40</v>
      </c>
      <c r="L12" s="1264" t="s">
        <v>2180</v>
      </c>
      <c r="M12" s="1266" t="s">
        <v>67</v>
      </c>
      <c r="N12" s="1251" t="s">
        <v>202</v>
      </c>
      <c r="O12" s="1236" t="s">
        <v>2219</v>
      </c>
      <c r="P12" s="1237"/>
      <c r="Q12" s="1237" t="s">
        <v>2218</v>
      </c>
      <c r="R12" s="1237"/>
      <c r="S12" s="1237"/>
      <c r="T12" s="1237"/>
      <c r="U12" s="1237"/>
      <c r="V12" s="1237"/>
      <c r="W12" s="1237"/>
      <c r="X12" s="1237"/>
      <c r="Y12" s="1237"/>
      <c r="Z12" s="1237"/>
      <c r="AA12" s="1237"/>
      <c r="AB12" s="1237"/>
      <c r="AC12" s="1237"/>
      <c r="AD12" s="1237"/>
      <c r="AE12" s="1238"/>
      <c r="AF12" s="1239" t="s">
        <v>2367</v>
      </c>
      <c r="AG12" s="1242" t="s">
        <v>2205</v>
      </c>
      <c r="AH12" s="1243"/>
      <c r="AI12" s="1247" t="s">
        <v>254</v>
      </c>
      <c r="AJ12" s="1248"/>
      <c r="AK12" s="540" t="s">
        <v>248</v>
      </c>
      <c r="AL12" s="540" t="s">
        <v>252</v>
      </c>
      <c r="AM12" s="541" t="s">
        <v>253</v>
      </c>
      <c r="AN12" s="1324" t="s">
        <v>2332</v>
      </c>
      <c r="AY12" s="1326" t="s">
        <v>2365</v>
      </c>
    </row>
    <row r="13" spans="1:213" ht="127.5" customHeight="1" thickBot="1">
      <c r="A13" s="1291"/>
      <c r="B13" s="1312"/>
      <c r="C13" s="1313"/>
      <c r="D13" s="1313"/>
      <c r="E13" s="1313"/>
      <c r="F13" s="1314"/>
      <c r="G13" s="1316"/>
      <c r="H13" s="542" t="s">
        <v>2417</v>
      </c>
      <c r="I13" s="542" t="s">
        <v>2335</v>
      </c>
      <c r="J13" s="1277"/>
      <c r="K13" s="1263"/>
      <c r="L13" s="1265"/>
      <c r="M13" s="1267"/>
      <c r="N13" s="1252"/>
      <c r="O13" s="543" t="s">
        <v>2341</v>
      </c>
      <c r="P13" s="544" t="s">
        <v>2118</v>
      </c>
      <c r="Q13" s="543" t="s">
        <v>2222</v>
      </c>
      <c r="R13" s="544" t="s">
        <v>191</v>
      </c>
      <c r="S13" s="1244" t="s">
        <v>2340</v>
      </c>
      <c r="T13" s="1245"/>
      <c r="U13" s="1245"/>
      <c r="V13" s="1245"/>
      <c r="W13" s="1245"/>
      <c r="X13" s="1245"/>
      <c r="Y13" s="1245"/>
      <c r="Z13" s="1245"/>
      <c r="AA13" s="1245"/>
      <c r="AB13" s="1245"/>
      <c r="AC13" s="1245"/>
      <c r="AD13" s="1246"/>
      <c r="AE13" s="545" t="s">
        <v>2299</v>
      </c>
      <c r="AF13" s="1240"/>
      <c r="AG13" s="546" t="s">
        <v>2206</v>
      </c>
      <c r="AH13" s="547" t="s">
        <v>2207</v>
      </c>
      <c r="AI13" s="548" t="s">
        <v>2337</v>
      </c>
      <c r="AJ13" s="547" t="s">
        <v>2338</v>
      </c>
      <c r="AK13" s="549" t="s">
        <v>247</v>
      </c>
      <c r="AL13" s="549" t="s">
        <v>2349</v>
      </c>
      <c r="AM13" s="550" t="s">
        <v>2342</v>
      </c>
      <c r="AN13" s="1325"/>
      <c r="AO13" s="551"/>
      <c r="AP13" s="552" t="s">
        <v>2213</v>
      </c>
      <c r="AQ13" s="552" t="s">
        <v>2187</v>
      </c>
      <c r="AR13" s="552" t="s">
        <v>2208</v>
      </c>
      <c r="AS13" s="552" t="s">
        <v>2201</v>
      </c>
      <c r="AT13" s="553" t="s">
        <v>2188</v>
      </c>
      <c r="AU13" s="554" t="s">
        <v>2189</v>
      </c>
      <c r="AV13" s="552" t="s">
        <v>2190</v>
      </c>
      <c r="AW13" s="555" t="s">
        <v>2191</v>
      </c>
      <c r="AX13" s="552" t="s">
        <v>2192</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6" t="s">
        <v>197</v>
      </c>
      <c r="O14" s="160" t="s">
        <v>200</v>
      </c>
      <c r="P14" s="557">
        <f>IFERROR(VLOOKUP(K14,【参考】数式用!$A$5:$J$27,MATCH(O14,【参考】数式用!$B$4:$J$4,0)+1,0),"")</f>
        <v>0.1</v>
      </c>
      <c r="Q14" s="160" t="s">
        <v>199</v>
      </c>
      <c r="R14" s="557">
        <f>IFERROR(VLOOKUP(K14,【参考】数式用!$A$5:$J$27,MATCH(Q14,【参考】数式用!$B$4:$J$4,0)+1,0),"")</f>
        <v>0.13700000000000001</v>
      </c>
      <c r="S14" s="558" t="s">
        <v>19</v>
      </c>
      <c r="T14" s="559">
        <v>6</v>
      </c>
      <c r="U14" s="211" t="s">
        <v>10</v>
      </c>
      <c r="V14" s="79">
        <v>4</v>
      </c>
      <c r="W14" s="211" t="s">
        <v>45</v>
      </c>
      <c r="X14" s="559">
        <v>6</v>
      </c>
      <c r="Y14" s="211" t="s">
        <v>10</v>
      </c>
      <c r="Z14" s="79">
        <v>5</v>
      </c>
      <c r="AA14" s="211" t="s">
        <v>13</v>
      </c>
      <c r="AB14" s="560" t="s">
        <v>24</v>
      </c>
      <c r="AC14" s="561">
        <f t="shared" ref="AC14:AC19" si="0">IF(V14&gt;=1,(X14*12+Z14)-(T14*12+V14)+1,"")</f>
        <v>2</v>
      </c>
      <c r="AD14" s="211" t="s">
        <v>38</v>
      </c>
      <c r="AE14" s="562">
        <f>IFERROR(ROUNDDOWN(ROUND(L14*R14,0)*M14,0)*AC14,"")</f>
        <v>577866</v>
      </c>
      <c r="AF14" s="563">
        <f>IFERROR(ROUNDDOWN(ROUND(L14*(R14-P14),0)*M14,0)*AC14,"")</f>
        <v>156066</v>
      </c>
      <c r="AG14" s="564"/>
      <c r="AH14" s="456"/>
      <c r="AI14" s="457" t="s">
        <v>165</v>
      </c>
      <c r="AJ14" s="458"/>
      <c r="AK14" s="459" t="s">
        <v>2186</v>
      </c>
      <c r="AL14" s="460"/>
      <c r="AM14" s="461"/>
      <c r="AN14" s="565" t="str">
        <f>IF(AP14="","",IF(OR(R14&lt;P14,R15&lt;P15,R16&lt;P16),"！加算の要件上は問題ありませんが、令和６年３月と比較して４・５月に加算率が下がる計画になっています。",""))</f>
        <v/>
      </c>
      <c r="AP14" s="566" t="str">
        <f>IF(K14&lt;&gt;"","P列・R列に色付け","")</f>
        <v>P列・R列に色付け</v>
      </c>
      <c r="AQ14" s="567" t="str">
        <f>IFERROR(VLOOKUP(K14,【参考】数式用!$AJ$2:$AK$24,2,FALSE),"")</f>
        <v>訪問介護</v>
      </c>
      <c r="AR14" s="568" t="str">
        <f>Q14&amp;Q15&amp;Q16</f>
        <v>処遇加算Ⅰ特定加算Ⅰベア加算</v>
      </c>
      <c r="AS14" s="567" t="str">
        <f>IF(AG16&lt;&gt;0,IF(AH16="○","入力済","未入力"),"")</f>
        <v>入力済</v>
      </c>
      <c r="AT14" s="568" t="str">
        <f>IF(OR(Q14="処遇加算Ⅰ",Q14="処遇加算Ⅱ"),IF(OR(AI14="○",AI14="令和６年度中に満たす"),"入力済","未入力"),"")</f>
        <v>入力済</v>
      </c>
      <c r="AU14" s="569" t="str">
        <f>IF(Q14="処遇加算Ⅲ",IF(AJ14="○","入力済","未入力"),"")</f>
        <v/>
      </c>
      <c r="AV14" s="567" t="str">
        <f>IF(Q14="処遇加算Ⅰ",IF(OR(AK14="○",AK14="令和６年度中に満たす"),"入力済","未入力"),"")</f>
        <v>入力済</v>
      </c>
      <c r="AW14" s="567">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2" t="str">
        <f>IF(Q15="特定加算Ⅰ",IF(AM15="","未入力","入力済"),"")</f>
        <v>入力済</v>
      </c>
      <c r="AY14" s="552" t="str">
        <f>G14</f>
        <v>東京都</v>
      </c>
    </row>
    <row r="15" spans="1:213" ht="32.1" customHeight="1">
      <c r="A15" s="1307"/>
      <c r="B15" s="1299"/>
      <c r="C15" s="1294"/>
      <c r="D15" s="1294"/>
      <c r="E15" s="1294"/>
      <c r="F15" s="1295"/>
      <c r="G15" s="1274"/>
      <c r="H15" s="1274"/>
      <c r="I15" s="1274"/>
      <c r="J15" s="1274"/>
      <c r="K15" s="1254"/>
      <c r="L15" s="1257"/>
      <c r="M15" s="1260"/>
      <c r="N15" s="570" t="s">
        <v>174</v>
      </c>
      <c r="O15" s="161" t="s">
        <v>21</v>
      </c>
      <c r="P15" s="571">
        <f>IFERROR(VLOOKUP(K14,【参考】数式用!$A$5:$J$27,MATCH(O15,【参考】数式用!$B$4:$J$4,0)+1,0),"")</f>
        <v>4.2000000000000003E-2</v>
      </c>
      <c r="Q15" s="161" t="s">
        <v>20</v>
      </c>
      <c r="R15" s="571">
        <f>IFERROR(VLOOKUP(K14,【参考】数式用!$A$5:$J$27,MATCH(Q15,【参考】数式用!$B$4:$J$4,0)+1,0),"")</f>
        <v>6.3E-2</v>
      </c>
      <c r="S15" s="182" t="s">
        <v>19</v>
      </c>
      <c r="T15" s="572">
        <v>6</v>
      </c>
      <c r="U15" s="183" t="s">
        <v>10</v>
      </c>
      <c r="V15" s="118">
        <v>4</v>
      </c>
      <c r="W15" s="183" t="s">
        <v>45</v>
      </c>
      <c r="X15" s="572">
        <v>6</v>
      </c>
      <c r="Y15" s="183" t="s">
        <v>10</v>
      </c>
      <c r="Z15" s="118">
        <v>5</v>
      </c>
      <c r="AA15" s="183" t="s">
        <v>13</v>
      </c>
      <c r="AB15" s="573" t="s">
        <v>24</v>
      </c>
      <c r="AC15" s="574">
        <f t="shared" si="0"/>
        <v>2</v>
      </c>
      <c r="AD15" s="183" t="s">
        <v>38</v>
      </c>
      <c r="AE15" s="575">
        <f>IFERROR(ROUNDDOWN(ROUND(L14*R15,0)*M14,0)*AC15,"")</f>
        <v>265734</v>
      </c>
      <c r="AF15" s="576">
        <f>IFERROR(ROUNDDOWN(ROUND(L14*(R15-P15),0)*M14,0)*AC15,"")</f>
        <v>88578</v>
      </c>
      <c r="AG15" s="577"/>
      <c r="AH15" s="462"/>
      <c r="AI15" s="463"/>
      <c r="AJ15" s="464"/>
      <c r="AK15" s="465"/>
      <c r="AL15" s="466">
        <v>1</v>
      </c>
      <c r="AM15" s="467" t="s">
        <v>2284</v>
      </c>
      <c r="AN15" s="578" t="str">
        <f>IF(AP14="","",IF(OR(Z14=4,Z15=4,Z16=4),"！算定期間の終わりが令和６年４月になっています。５月に区分を変更する場合は、「基本情報入力シート」で同じ事業所を２行に分けて記入してください。",""))</f>
        <v/>
      </c>
      <c r="AO15" s="579"/>
      <c r="AP15" s="566" t="str">
        <f>IF(K14&lt;&gt;"","P列・R列に色付け","")</f>
        <v>P列・R列に色付け</v>
      </c>
      <c r="AY15" s="552" t="str">
        <f>G14</f>
        <v>東京都</v>
      </c>
    </row>
    <row r="16" spans="1:213" ht="32.1" customHeight="1" thickBot="1">
      <c r="A16" s="1308"/>
      <c r="B16" s="1300"/>
      <c r="C16" s="1296"/>
      <c r="D16" s="1296"/>
      <c r="E16" s="1296"/>
      <c r="F16" s="1297"/>
      <c r="G16" s="1275"/>
      <c r="H16" s="1275"/>
      <c r="I16" s="1275"/>
      <c r="J16" s="1275"/>
      <c r="K16" s="1255"/>
      <c r="L16" s="1258"/>
      <c r="M16" s="1261"/>
      <c r="N16" s="580" t="s">
        <v>140</v>
      </c>
      <c r="O16" s="162" t="s">
        <v>227</v>
      </c>
      <c r="P16" s="581">
        <f>IFERROR(VLOOKUP(K14,【参考】数式用!$A$5:$J$27,MATCH(O16,【参考】数式用!$B$4:$J$4,0)+1,0),"")</f>
        <v>0</v>
      </c>
      <c r="Q16" s="162" t="s">
        <v>198</v>
      </c>
      <c r="R16" s="581">
        <f>IFERROR(VLOOKUP(K14,【参考】数式用!$A$5:$J$27,MATCH(Q16,【参考】数式用!$B$4:$J$4,0)+1,0),"")</f>
        <v>2.4E-2</v>
      </c>
      <c r="S16" s="582" t="s">
        <v>19</v>
      </c>
      <c r="T16" s="583">
        <v>6</v>
      </c>
      <c r="U16" s="584" t="s">
        <v>10</v>
      </c>
      <c r="V16" s="119">
        <v>4</v>
      </c>
      <c r="W16" s="584" t="s">
        <v>45</v>
      </c>
      <c r="X16" s="583">
        <v>6</v>
      </c>
      <c r="Y16" s="584" t="s">
        <v>10</v>
      </c>
      <c r="Z16" s="119">
        <v>5</v>
      </c>
      <c r="AA16" s="584" t="s">
        <v>13</v>
      </c>
      <c r="AB16" s="585" t="s">
        <v>24</v>
      </c>
      <c r="AC16" s="586">
        <f t="shared" si="0"/>
        <v>2</v>
      </c>
      <c r="AD16" s="584" t="s">
        <v>38</v>
      </c>
      <c r="AE16" s="587">
        <f>IFERROR(ROUNDDOWN(ROUND(L14*R16,0)*M14,0)*AC16,"")</f>
        <v>101232</v>
      </c>
      <c r="AF16" s="588">
        <f>IFERROR(ROUNDDOWN(ROUND(L14*(R16-P16),0)*M14,0)*AC16,"")</f>
        <v>101232</v>
      </c>
      <c r="AG16" s="589">
        <f>IF(AND(O16="ベア加算なし",Q16="ベア加算"),AE16,0)</f>
        <v>101232</v>
      </c>
      <c r="AH16" s="468" t="s">
        <v>165</v>
      </c>
      <c r="AI16" s="469"/>
      <c r="AJ16" s="470"/>
      <c r="AK16" s="471"/>
      <c r="AL16" s="472"/>
      <c r="AM16" s="473"/>
      <c r="AN16" s="59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1" t="str">
        <f>IF(K14&lt;&gt;"","P列・R列に色付け","")</f>
        <v>P列・R列に色付け</v>
      </c>
      <c r="AQ16" s="592"/>
      <c r="AR16" s="592"/>
      <c r="AX16" s="593"/>
      <c r="AY16" s="552"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4" t="s">
        <v>197</v>
      </c>
      <c r="O17" s="160" t="s">
        <v>200</v>
      </c>
      <c r="P17" s="571">
        <f>IFERROR(VLOOKUP(K17,【参考】数式用!$A$5:$J$27,MATCH(O17,【参考】数式用!$B$4:$J$4,0)+1,0),"")</f>
        <v>0.1</v>
      </c>
      <c r="Q17" s="163" t="s">
        <v>199</v>
      </c>
      <c r="R17" s="571">
        <f>IFERROR(VLOOKUP(K17,【参考】数式用!$A$5:$J$27,MATCH(Q17,【参考】数式用!$B$4:$J$4,0)+1,0),"")</f>
        <v>0.13700000000000001</v>
      </c>
      <c r="S17" s="595" t="s">
        <v>19</v>
      </c>
      <c r="T17" s="596">
        <v>6</v>
      </c>
      <c r="U17" s="217" t="s">
        <v>10</v>
      </c>
      <c r="V17" s="131">
        <v>4</v>
      </c>
      <c r="W17" s="217" t="s">
        <v>45</v>
      </c>
      <c r="X17" s="596">
        <v>6</v>
      </c>
      <c r="Y17" s="217" t="s">
        <v>10</v>
      </c>
      <c r="Z17" s="131">
        <v>5</v>
      </c>
      <c r="AA17" s="217" t="s">
        <v>13</v>
      </c>
      <c r="AB17" s="597" t="s">
        <v>24</v>
      </c>
      <c r="AC17" s="598">
        <f t="shared" si="0"/>
        <v>2</v>
      </c>
      <c r="AD17" s="217" t="s">
        <v>38</v>
      </c>
      <c r="AE17" s="575">
        <f>IFERROR(ROUNDDOWN(ROUND(L17*R17,0)*M17,0)*AC17,"")</f>
        <v>259258</v>
      </c>
      <c r="AF17" s="563">
        <f>IFERROR(ROUNDDOWN(ROUND(L17*(R17-P17),0)*M17,0)*AC17,"")</f>
        <v>70018</v>
      </c>
      <c r="AG17" s="564"/>
      <c r="AH17" s="474"/>
      <c r="AI17" s="475" t="s">
        <v>165</v>
      </c>
      <c r="AJ17" s="476"/>
      <c r="AK17" s="477" t="s">
        <v>2186</v>
      </c>
      <c r="AL17" s="460"/>
      <c r="AM17" s="478"/>
      <c r="AN17" s="565" t="str">
        <f t="shared" ref="AN17" si="1">IF(AP17="","",IF(R17&lt;P17,"！加算の要件上は問題ありませんが、令和６年３月と比較して４・５月に加算率が下がる計画になっています。",""))</f>
        <v/>
      </c>
      <c r="AP17" s="566" t="str">
        <f>IF(K17&lt;&gt;"","P列・R列に色付け","")</f>
        <v>P列・R列に色付け</v>
      </c>
      <c r="AQ17" s="567" t="str">
        <f>IFERROR(VLOOKUP(K17,【参考】数式用!$AJ$2:$AK$24,2,FALSE),"")</f>
        <v>訪問型サービス_総合事業</v>
      </c>
      <c r="AR17" s="569" t="str">
        <f>Q17&amp;Q18&amp;Q19</f>
        <v>処遇加算Ⅰ特定加算Ⅱベア加算</v>
      </c>
      <c r="AS17" s="567" t="str">
        <f t="shared" ref="AS17" si="2">IF(AG19&lt;&gt;0,IF(AH19="○","入力済","未入力"),"")</f>
        <v>入力済</v>
      </c>
      <c r="AT17" s="568" t="str">
        <f>IF(OR(Q17="処遇加算Ⅰ",Q17="処遇加算Ⅱ"),IF(OR(AI17="○",AI17="令和６年度中に満たす"),"入力済","未入力"),"")</f>
        <v>入力済</v>
      </c>
      <c r="AU17" s="569" t="str">
        <f>IF(Q17="処遇加算Ⅲ",IF(AJ17="○","入力済","未入力"),"")</f>
        <v/>
      </c>
      <c r="AV17" s="567" t="str">
        <f>IF(Q17="処遇加算Ⅰ",IF(OR(AK17="○",AK17="令和６年度中に満たす"),"入力済","未入力"),"")</f>
        <v>入力済</v>
      </c>
      <c r="AW17" s="56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2" t="str">
        <f>IF(Q18="特定加算Ⅰ",IF(AM18="","未入力","入力済"),"")</f>
        <v/>
      </c>
      <c r="AY17" s="552" t="str">
        <f>G17</f>
        <v>千代田区・中央区・港区</v>
      </c>
    </row>
    <row r="18" spans="1:51" ht="32.1" customHeight="1">
      <c r="A18" s="1281"/>
      <c r="B18" s="1294"/>
      <c r="C18" s="1294"/>
      <c r="D18" s="1294"/>
      <c r="E18" s="1294"/>
      <c r="F18" s="1295"/>
      <c r="G18" s="1274"/>
      <c r="H18" s="1274"/>
      <c r="I18" s="1274"/>
      <c r="J18" s="1274"/>
      <c r="K18" s="1254"/>
      <c r="L18" s="1257"/>
      <c r="M18" s="1260"/>
      <c r="N18" s="570" t="s">
        <v>174</v>
      </c>
      <c r="O18" s="161" t="s">
        <v>21</v>
      </c>
      <c r="P18" s="571">
        <f>IFERROR(VLOOKUP(K17,【参考】数式用!$A$5:$J$27,MATCH(O18,【参考】数式用!$B$4:$J$4,0)+1,0),"")</f>
        <v>4.2000000000000003E-2</v>
      </c>
      <c r="Q18" s="161" t="s">
        <v>21</v>
      </c>
      <c r="R18" s="571">
        <f>IFERROR(VLOOKUP(K17,【参考】数式用!$A$5:$J$27,MATCH(Q18,【参考】数式用!$B$4:$J$4,0)+1,0),"")</f>
        <v>4.2000000000000003E-2</v>
      </c>
      <c r="S18" s="182" t="s">
        <v>19</v>
      </c>
      <c r="T18" s="572">
        <v>6</v>
      </c>
      <c r="U18" s="183" t="s">
        <v>10</v>
      </c>
      <c r="V18" s="118">
        <v>4</v>
      </c>
      <c r="W18" s="183" t="s">
        <v>45</v>
      </c>
      <c r="X18" s="572">
        <v>6</v>
      </c>
      <c r="Y18" s="183" t="s">
        <v>10</v>
      </c>
      <c r="Z18" s="118">
        <v>5</v>
      </c>
      <c r="AA18" s="183" t="s">
        <v>13</v>
      </c>
      <c r="AB18" s="573" t="s">
        <v>24</v>
      </c>
      <c r="AC18" s="574">
        <f t="shared" si="0"/>
        <v>2</v>
      </c>
      <c r="AD18" s="183" t="s">
        <v>38</v>
      </c>
      <c r="AE18" s="575">
        <f>IFERROR(ROUNDDOWN(ROUND(L17*R18,0)*M17,0)*AC18,"")</f>
        <v>79480</v>
      </c>
      <c r="AF18" s="576">
        <f>IFERROR(ROUNDDOWN(ROUND(L17*(R18-P18),0)*M17,0)*AC18,"")</f>
        <v>0</v>
      </c>
      <c r="AG18" s="577"/>
      <c r="AH18" s="462"/>
      <c r="AI18" s="463"/>
      <c r="AJ18" s="464"/>
      <c r="AK18" s="465"/>
      <c r="AL18" s="466"/>
      <c r="AM18" s="467"/>
      <c r="AN18" s="57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9"/>
      <c r="AP18" s="566" t="str">
        <f>IF(K17&lt;&gt;"","P列・R列に色付け","")</f>
        <v>P列・R列に色付け</v>
      </c>
      <c r="AY18" s="552" t="str">
        <f>G17</f>
        <v>千代田区・中央区・港区</v>
      </c>
    </row>
    <row r="19" spans="1:51" ht="32.1" customHeight="1" thickBot="1">
      <c r="A19" s="1282"/>
      <c r="B19" s="1296"/>
      <c r="C19" s="1296"/>
      <c r="D19" s="1296"/>
      <c r="E19" s="1296"/>
      <c r="F19" s="1297"/>
      <c r="G19" s="1275"/>
      <c r="H19" s="1275"/>
      <c r="I19" s="1275"/>
      <c r="J19" s="1275"/>
      <c r="K19" s="1255"/>
      <c r="L19" s="1258"/>
      <c r="M19" s="1261"/>
      <c r="N19" s="580" t="s">
        <v>140</v>
      </c>
      <c r="O19" s="162" t="s">
        <v>227</v>
      </c>
      <c r="P19" s="581">
        <f>IFERROR(VLOOKUP(K17,【参考】数式用!$A$5:$J$27,MATCH(O19,【参考】数式用!$B$4:$J$4,0)+1,0),"")</f>
        <v>0</v>
      </c>
      <c r="Q19" s="162" t="s">
        <v>198</v>
      </c>
      <c r="R19" s="581">
        <f>IFERROR(VLOOKUP(K17,【参考】数式用!$A$5:$J$27,MATCH(Q19,【参考】数式用!$B$4:$J$4,0)+1,0),"")</f>
        <v>2.4E-2</v>
      </c>
      <c r="S19" s="582" t="s">
        <v>19</v>
      </c>
      <c r="T19" s="583">
        <v>6</v>
      </c>
      <c r="U19" s="584" t="s">
        <v>10</v>
      </c>
      <c r="V19" s="119">
        <v>4</v>
      </c>
      <c r="W19" s="584" t="s">
        <v>45</v>
      </c>
      <c r="X19" s="583">
        <v>6</v>
      </c>
      <c r="Y19" s="584" t="s">
        <v>10</v>
      </c>
      <c r="Z19" s="119">
        <v>5</v>
      </c>
      <c r="AA19" s="584" t="s">
        <v>13</v>
      </c>
      <c r="AB19" s="585" t="s">
        <v>24</v>
      </c>
      <c r="AC19" s="586">
        <f t="shared" si="0"/>
        <v>2</v>
      </c>
      <c r="AD19" s="584" t="s">
        <v>38</v>
      </c>
      <c r="AE19" s="599">
        <f>IFERROR(ROUNDDOWN(ROUND(L17*R19,0)*M17,0)*AC19,"")</f>
        <v>45416</v>
      </c>
      <c r="AF19" s="588">
        <f>IFERROR(ROUNDDOWN(ROUND(L17*(R19-P19),0)*M17,0)*AC19,"")</f>
        <v>45416</v>
      </c>
      <c r="AG19" s="589">
        <f>IF(AND(O19="ベア加算なし",Q19="ベア加算"),AE19,0)</f>
        <v>45416</v>
      </c>
      <c r="AH19" s="468" t="s">
        <v>165</v>
      </c>
      <c r="AI19" s="469"/>
      <c r="AJ19" s="470"/>
      <c r="AK19" s="471"/>
      <c r="AL19" s="472"/>
      <c r="AM19" s="473"/>
      <c r="AN19" s="59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1" t="str">
        <f>IF(K17&lt;&gt;"","P列・R列に色付け","")</f>
        <v>P列・R列に色付け</v>
      </c>
      <c r="AQ19" s="592"/>
      <c r="AR19" s="592"/>
      <c r="AX19" s="593"/>
      <c r="AY19" s="552"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6" t="s">
        <v>197</v>
      </c>
      <c r="O20" s="160" t="s">
        <v>200</v>
      </c>
      <c r="P20" s="557">
        <f>IFERROR(VLOOKUP(K20,【参考】数式用!$A$5:$J$27,MATCH(O20,【参考】数式用!$B$4:$J$4,0)+1,0),"")</f>
        <v>4.2999999999999997E-2</v>
      </c>
      <c r="Q20" s="160" t="s">
        <v>200</v>
      </c>
      <c r="R20" s="557">
        <f>IFERROR(VLOOKUP(K20,【参考】数式用!$A$5:$J$27,MATCH(Q20,【参考】数式用!$B$4:$J$4,0)+1,0),"")</f>
        <v>4.2999999999999997E-2</v>
      </c>
      <c r="S20" s="558" t="s">
        <v>19</v>
      </c>
      <c r="T20" s="559">
        <v>6</v>
      </c>
      <c r="U20" s="211" t="s">
        <v>10</v>
      </c>
      <c r="V20" s="79">
        <v>4</v>
      </c>
      <c r="W20" s="211" t="s">
        <v>45</v>
      </c>
      <c r="X20" s="559">
        <v>6</v>
      </c>
      <c r="Y20" s="211" t="s">
        <v>10</v>
      </c>
      <c r="Z20" s="79">
        <v>5</v>
      </c>
      <c r="AA20" s="211" t="s">
        <v>13</v>
      </c>
      <c r="AB20" s="560" t="s">
        <v>24</v>
      </c>
      <c r="AC20" s="561">
        <f t="shared" ref="AC20:AC34" si="5">IF(V20&gt;=1,(X20*12+Z20)-(T20*12+V20)+1,"")</f>
        <v>2</v>
      </c>
      <c r="AD20" s="211" t="s">
        <v>38</v>
      </c>
      <c r="AE20" s="562">
        <f>IFERROR(ROUNDDOWN(ROUND(L20*R20,0)*M20,0)*AC20,"")</f>
        <v>285906</v>
      </c>
      <c r="AF20" s="563">
        <f>IFERROR(ROUNDDOWN(ROUND(L20*(R20-P20),0)*M20,0)*AC20,"")</f>
        <v>0</v>
      </c>
      <c r="AG20" s="564"/>
      <c r="AH20" s="474"/>
      <c r="AI20" s="475" t="s">
        <v>165</v>
      </c>
      <c r="AJ20" s="479"/>
      <c r="AK20" s="480"/>
      <c r="AL20" s="460"/>
      <c r="AM20" s="461"/>
      <c r="AN20" s="565" t="str">
        <f t="shared" ref="AN20" si="6">IF(AP20="","",IF(R20&lt;P20,"！加算の要件上は問題ありませんが、令和６年３月と比較して４・５月に加算率が下がる計画になっています。",""))</f>
        <v/>
      </c>
      <c r="AP20" s="566" t="str">
        <f>IF(K20&lt;&gt;"","P列・R列に色付け","")</f>
        <v>P列・R列に色付け</v>
      </c>
      <c r="AQ20" s="567" t="str">
        <f>IFERROR(VLOOKUP(K20,【参考】数式用!$AJ$2:$AK$24,2,FALSE),"")</f>
        <v>通所介護</v>
      </c>
      <c r="AR20" s="569" t="str">
        <f>Q20&amp;Q21&amp;Q22</f>
        <v>処遇加算Ⅱ特定加算なしベア加算</v>
      </c>
      <c r="AS20" s="567" t="str">
        <f t="shared" ref="AS20" si="7">IF(AG22&lt;&gt;0,IF(AH22="○","入力済","未入力"),"")</f>
        <v/>
      </c>
      <c r="AT20" s="568" t="str">
        <f>IF(OR(Q20="処遇加算Ⅰ",Q20="処遇加算Ⅱ"),IF(OR(AI20="○",AI20="令和６年度中に満たす"),"入力済","未入力"),"")</f>
        <v>入力済</v>
      </c>
      <c r="AU20" s="569" t="str">
        <f>IF(Q20="処遇加算Ⅲ",IF(AJ20="○","入力済","未入力"),"")</f>
        <v/>
      </c>
      <c r="AV20" s="567" t="str">
        <f>IF(Q20="処遇加算Ⅰ",IF(OR(AK20="○",AK20="令和６年度中に満たす"),"入力済","未入力"),"")</f>
        <v/>
      </c>
      <c r="AW20" s="56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2" t="str">
        <f>IF(Q21="特定加算Ⅰ",IF(AM21="","未入力","入力済"),"")</f>
        <v/>
      </c>
      <c r="AY20" s="552" t="str">
        <f>G20</f>
        <v>東京都</v>
      </c>
    </row>
    <row r="21" spans="1:51" ht="32.1" customHeight="1">
      <c r="A21" s="1281"/>
      <c r="B21" s="1220"/>
      <c r="C21" s="1220"/>
      <c r="D21" s="1220"/>
      <c r="E21" s="1220"/>
      <c r="F21" s="1220"/>
      <c r="G21" s="1223"/>
      <c r="H21" s="1223"/>
      <c r="I21" s="1223"/>
      <c r="J21" s="1223"/>
      <c r="K21" s="1223"/>
      <c r="L21" s="1226"/>
      <c r="M21" s="1229"/>
      <c r="N21" s="570" t="s">
        <v>174</v>
      </c>
      <c r="O21" s="161" t="s">
        <v>226</v>
      </c>
      <c r="P21" s="571">
        <f>IFERROR(VLOOKUP(K20,【参考】数式用!$A$5:$J$27,MATCH(O21,【参考】数式用!$B$4:$J$4,0)+1,0),"")</f>
        <v>0</v>
      </c>
      <c r="Q21" s="161" t="s">
        <v>226</v>
      </c>
      <c r="R21" s="571">
        <f>IFERROR(VLOOKUP(K20,【参考】数式用!$A$5:$J$27,MATCH(Q21,【参考】数式用!$B$4:$J$4,0)+1,0),"")</f>
        <v>0</v>
      </c>
      <c r="S21" s="182" t="s">
        <v>19</v>
      </c>
      <c r="T21" s="572">
        <v>6</v>
      </c>
      <c r="U21" s="183" t="s">
        <v>10</v>
      </c>
      <c r="V21" s="118">
        <v>4</v>
      </c>
      <c r="W21" s="183" t="s">
        <v>45</v>
      </c>
      <c r="X21" s="572">
        <v>6</v>
      </c>
      <c r="Y21" s="183" t="s">
        <v>10</v>
      </c>
      <c r="Z21" s="118">
        <v>5</v>
      </c>
      <c r="AA21" s="183" t="s">
        <v>13</v>
      </c>
      <c r="AB21" s="573" t="s">
        <v>24</v>
      </c>
      <c r="AC21" s="574">
        <f>IF(V21&gt;=1,(X21*12+Z21)-(T21*12+V21)+1,"")</f>
        <v>2</v>
      </c>
      <c r="AD21" s="183" t="s">
        <v>38</v>
      </c>
      <c r="AE21" s="575">
        <f>IFERROR(ROUNDDOWN(ROUND(L20*R21,0)*M20,0)*AC21,"")</f>
        <v>0</v>
      </c>
      <c r="AF21" s="576">
        <f>IFERROR(ROUNDDOWN(ROUND(L20*(R21-P21),0)*M20,0)*AC21,"")</f>
        <v>0</v>
      </c>
      <c r="AG21" s="577"/>
      <c r="AH21" s="462"/>
      <c r="AI21" s="463"/>
      <c r="AJ21" s="464"/>
      <c r="AK21" s="465"/>
      <c r="AL21" s="466"/>
      <c r="AM21" s="467"/>
      <c r="AN21" s="57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9"/>
      <c r="AP21" s="566" t="str">
        <f>IF(K20&lt;&gt;"","P列・R列に色付け","")</f>
        <v>P列・R列に色付け</v>
      </c>
      <c r="AY21" s="552" t="str">
        <f>G20</f>
        <v>東京都</v>
      </c>
    </row>
    <row r="22" spans="1:51" ht="32.1" customHeight="1" thickBot="1">
      <c r="A22" s="1320"/>
      <c r="B22" s="1321"/>
      <c r="C22" s="1321"/>
      <c r="D22" s="1321"/>
      <c r="E22" s="1321"/>
      <c r="F22" s="1321"/>
      <c r="G22" s="1279"/>
      <c r="H22" s="1279"/>
      <c r="I22" s="1279"/>
      <c r="J22" s="1279"/>
      <c r="K22" s="1279"/>
      <c r="L22" s="1270"/>
      <c r="M22" s="1272"/>
      <c r="N22" s="580" t="s">
        <v>140</v>
      </c>
      <c r="O22" s="162" t="s">
        <v>198</v>
      </c>
      <c r="P22" s="581">
        <f>IFERROR(VLOOKUP(K20,【参考】数式用!$A$5:$J$27,MATCH(O22,【参考】数式用!$B$4:$J$4,0)+1,0),"")</f>
        <v>1.0999999999999999E-2</v>
      </c>
      <c r="Q22" s="162" t="s">
        <v>198</v>
      </c>
      <c r="R22" s="581">
        <f>IFERROR(VLOOKUP(K20,【参考】数式用!$A$5:$J$27,MATCH(Q22,【参考】数式用!$B$4:$J$4,0)+1,0),"")</f>
        <v>1.0999999999999999E-2</v>
      </c>
      <c r="S22" s="582" t="s">
        <v>19</v>
      </c>
      <c r="T22" s="583">
        <v>6</v>
      </c>
      <c r="U22" s="584" t="s">
        <v>10</v>
      </c>
      <c r="V22" s="119">
        <v>4</v>
      </c>
      <c r="W22" s="584" t="s">
        <v>45</v>
      </c>
      <c r="X22" s="583">
        <v>6</v>
      </c>
      <c r="Y22" s="584" t="s">
        <v>10</v>
      </c>
      <c r="Z22" s="119">
        <v>5</v>
      </c>
      <c r="AA22" s="584" t="s">
        <v>13</v>
      </c>
      <c r="AB22" s="585" t="s">
        <v>24</v>
      </c>
      <c r="AC22" s="586">
        <f t="shared" si="5"/>
        <v>2</v>
      </c>
      <c r="AD22" s="584" t="s">
        <v>38</v>
      </c>
      <c r="AE22" s="599">
        <f>IFERROR(ROUNDDOWN(ROUND(L20*R22,0)*M20,0)*AC22,"")</f>
        <v>73138</v>
      </c>
      <c r="AF22" s="588">
        <f>IFERROR(ROUNDDOWN(ROUND(L20*(R22-P22),0)*M20,0)*AC22,"")</f>
        <v>0</v>
      </c>
      <c r="AG22" s="589">
        <f t="shared" ref="AG22" si="9">IF(AND(O22="ベア加算なし",Q22="ベア加算"),AE22,0)</f>
        <v>0</v>
      </c>
      <c r="AH22" s="481"/>
      <c r="AI22" s="469"/>
      <c r="AJ22" s="470"/>
      <c r="AK22" s="471"/>
      <c r="AL22" s="472"/>
      <c r="AM22" s="473"/>
      <c r="AN22" s="59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1" t="str">
        <f>IF(K20&lt;&gt;"","P列・R列に色付け","")</f>
        <v>P列・R列に色付け</v>
      </c>
      <c r="AQ22" s="592"/>
      <c r="AR22" s="592"/>
      <c r="AX22" s="593"/>
      <c r="AY22" s="552"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6" t="s">
        <v>197</v>
      </c>
      <c r="O23" s="160" t="s">
        <v>201</v>
      </c>
      <c r="P23" s="557">
        <f>IFERROR(VLOOKUP(K23,【参考】数式用!$A$5:$J$27,MATCH(O23,【参考】数式用!$B$4:$J$4,0)+1,0),"")</f>
        <v>4.1000000000000002E-2</v>
      </c>
      <c r="Q23" s="160" t="s">
        <v>201</v>
      </c>
      <c r="R23" s="557">
        <f>IFERROR(VLOOKUP(K23,【参考】数式用!$A$5:$J$27,MATCH(Q23,【参考】数式用!$B$4:$J$4,0)+1,0),"")</f>
        <v>4.1000000000000002E-2</v>
      </c>
      <c r="S23" s="558" t="s">
        <v>19</v>
      </c>
      <c r="T23" s="559">
        <v>6</v>
      </c>
      <c r="U23" s="211" t="s">
        <v>10</v>
      </c>
      <c r="V23" s="79">
        <v>4</v>
      </c>
      <c r="W23" s="211" t="s">
        <v>45</v>
      </c>
      <c r="X23" s="559">
        <v>6</v>
      </c>
      <c r="Y23" s="211" t="s">
        <v>10</v>
      </c>
      <c r="Z23" s="79">
        <v>5</v>
      </c>
      <c r="AA23" s="211" t="s">
        <v>13</v>
      </c>
      <c r="AB23" s="560" t="s">
        <v>24</v>
      </c>
      <c r="AC23" s="561">
        <f t="shared" si="5"/>
        <v>2</v>
      </c>
      <c r="AD23" s="211" t="s">
        <v>38</v>
      </c>
      <c r="AE23" s="562">
        <f>IFERROR(ROUNDDOWN(ROUND(L23*R23,0)*M23,0)*AC23,"")</f>
        <v>314018</v>
      </c>
      <c r="AF23" s="563">
        <f>IFERROR(ROUNDDOWN(ROUND(L23*(R23-P23),0)*M23,0)*AC23,"")</f>
        <v>0</v>
      </c>
      <c r="AG23" s="564"/>
      <c r="AH23" s="474"/>
      <c r="AI23" s="475"/>
      <c r="AJ23" s="479" t="s">
        <v>165</v>
      </c>
      <c r="AK23" s="480"/>
      <c r="AL23" s="460"/>
      <c r="AM23" s="461"/>
      <c r="AN23" s="565" t="str">
        <f t="shared" ref="AN23" si="11">IF(AP23="","",IF(R23&lt;P23,"！加算の要件上は問題ありませんが、令和６年３月と比較して４・５月に加算率が下がる計画になっています。",""))</f>
        <v/>
      </c>
      <c r="AP23" s="566" t="str">
        <f>IF(K23&lt;&gt;"","P列・R列に色付け","")</f>
        <v>P列・R列に色付け</v>
      </c>
      <c r="AQ23" s="567" t="str">
        <f>IFERROR(VLOOKUP(K23,【参考】数式用!$AJ$2:$AK$24,2,FALSE),"")</f>
        <v>介護予防_小規模多機能型居宅介護</v>
      </c>
      <c r="AR23" s="569" t="str">
        <f>Q23&amp;Q24&amp;Q25</f>
        <v>処遇加算Ⅲ特定加算なしベア加算なし</v>
      </c>
      <c r="AS23" s="567" t="str">
        <f t="shared" ref="AS23" si="12">IF(AG25&lt;&gt;0,IF(AH25="○","入力済","未入力"),"")</f>
        <v/>
      </c>
      <c r="AT23" s="568" t="str">
        <f>IF(OR(Q23="処遇加算Ⅰ",Q23="処遇加算Ⅱ"),IF(OR(AI23="○",AI23="令和６年度中に満たす"),"入力済","未入力"),"")</f>
        <v/>
      </c>
      <c r="AU23" s="569" t="str">
        <f>IF(Q23="処遇加算Ⅲ",IF(AJ23="○","入力済","未入力"),"")</f>
        <v>入力済</v>
      </c>
      <c r="AV23" s="567" t="str">
        <f>IF(Q23="処遇加算Ⅰ",IF(OR(AK23="○",AK23="令和６年度中に満たす"),"入力済","未入力"),"")</f>
        <v/>
      </c>
      <c r="AW23" s="56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2" t="str">
        <f>IF(Q24="特定加算Ⅰ",IF(AM24="","未入力","入力済"),"")</f>
        <v/>
      </c>
      <c r="AY23" s="552" t="str">
        <f>G23</f>
        <v>中央区</v>
      </c>
    </row>
    <row r="24" spans="1:51" ht="32.1" customHeight="1">
      <c r="A24" s="1281"/>
      <c r="B24" s="1220"/>
      <c r="C24" s="1220"/>
      <c r="D24" s="1220"/>
      <c r="E24" s="1220"/>
      <c r="F24" s="1220"/>
      <c r="G24" s="1223"/>
      <c r="H24" s="1223"/>
      <c r="I24" s="1223"/>
      <c r="J24" s="1223"/>
      <c r="K24" s="1223"/>
      <c r="L24" s="1226"/>
      <c r="M24" s="1229"/>
      <c r="N24" s="570" t="s">
        <v>174</v>
      </c>
      <c r="O24" s="161" t="s">
        <v>226</v>
      </c>
      <c r="P24" s="571">
        <f>IFERROR(VLOOKUP(K23,【参考】数式用!$A$5:$J$27,MATCH(O24,【参考】数式用!$B$4:$J$4,0)+1,0),"")</f>
        <v>0</v>
      </c>
      <c r="Q24" s="161" t="s">
        <v>226</v>
      </c>
      <c r="R24" s="571">
        <f>IFERROR(VLOOKUP(K23,【参考】数式用!$A$5:$J$27,MATCH(Q24,【参考】数式用!$B$4:$J$4,0)+1,0),"")</f>
        <v>0</v>
      </c>
      <c r="S24" s="182" t="s">
        <v>19</v>
      </c>
      <c r="T24" s="572">
        <v>6</v>
      </c>
      <c r="U24" s="183" t="s">
        <v>10</v>
      </c>
      <c r="V24" s="118">
        <v>4</v>
      </c>
      <c r="W24" s="183" t="s">
        <v>45</v>
      </c>
      <c r="X24" s="572">
        <v>6</v>
      </c>
      <c r="Y24" s="183" t="s">
        <v>10</v>
      </c>
      <c r="Z24" s="118">
        <v>5</v>
      </c>
      <c r="AA24" s="183" t="s">
        <v>13</v>
      </c>
      <c r="AB24" s="573" t="s">
        <v>24</v>
      </c>
      <c r="AC24" s="574">
        <f>IF(V24&gt;=1,(X24*12+Z24)-(T24*12+V24)+1,"")</f>
        <v>2</v>
      </c>
      <c r="AD24" s="183" t="s">
        <v>38</v>
      </c>
      <c r="AE24" s="575">
        <f>IFERROR(ROUNDDOWN(ROUND(L23*R24,0)*M23,0)*AC24,"")</f>
        <v>0</v>
      </c>
      <c r="AF24" s="576">
        <f>IFERROR(ROUNDDOWN(ROUND(L23*(R24-P24),0)*M23,0)*AC24,"")</f>
        <v>0</v>
      </c>
      <c r="AG24" s="577"/>
      <c r="AH24" s="462"/>
      <c r="AI24" s="463"/>
      <c r="AJ24" s="464"/>
      <c r="AK24" s="465"/>
      <c r="AL24" s="466"/>
      <c r="AM24" s="467"/>
      <c r="AN24" s="57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9"/>
      <c r="AP24" s="566" t="str">
        <f>IF(K23&lt;&gt;"","P列・R列に色付け","")</f>
        <v>P列・R列に色付け</v>
      </c>
      <c r="AY24" s="552" t="str">
        <f>G23</f>
        <v>中央区</v>
      </c>
    </row>
    <row r="25" spans="1:51" ht="32.1" customHeight="1" thickBot="1">
      <c r="A25" s="1282"/>
      <c r="B25" s="1221"/>
      <c r="C25" s="1221"/>
      <c r="D25" s="1221"/>
      <c r="E25" s="1221"/>
      <c r="F25" s="1221"/>
      <c r="G25" s="1224"/>
      <c r="H25" s="1224"/>
      <c r="I25" s="1224"/>
      <c r="J25" s="1224"/>
      <c r="K25" s="1224"/>
      <c r="L25" s="1227"/>
      <c r="M25" s="1230"/>
      <c r="N25" s="580" t="s">
        <v>140</v>
      </c>
      <c r="O25" s="162" t="s">
        <v>227</v>
      </c>
      <c r="P25" s="581">
        <f>IFERROR(VLOOKUP(K23,【参考】数式用!$A$5:$J$27,MATCH(O25,【参考】数式用!$B$4:$J$4,0)+1,0),"")</f>
        <v>0</v>
      </c>
      <c r="Q25" s="162" t="s">
        <v>227</v>
      </c>
      <c r="R25" s="581">
        <f>IFERROR(VLOOKUP(K23,【参考】数式用!$A$5:$J$27,MATCH(Q25,【参考】数式用!$B$4:$J$4,0)+1,0),"")</f>
        <v>0</v>
      </c>
      <c r="S25" s="582" t="s">
        <v>19</v>
      </c>
      <c r="T25" s="583">
        <v>6</v>
      </c>
      <c r="U25" s="584" t="s">
        <v>10</v>
      </c>
      <c r="V25" s="119">
        <v>4</v>
      </c>
      <c r="W25" s="584" t="s">
        <v>45</v>
      </c>
      <c r="X25" s="583">
        <v>6</v>
      </c>
      <c r="Y25" s="584" t="s">
        <v>10</v>
      </c>
      <c r="Z25" s="119">
        <v>5</v>
      </c>
      <c r="AA25" s="584" t="s">
        <v>13</v>
      </c>
      <c r="AB25" s="585" t="s">
        <v>24</v>
      </c>
      <c r="AC25" s="586">
        <f t="shared" si="5"/>
        <v>2</v>
      </c>
      <c r="AD25" s="584" t="s">
        <v>38</v>
      </c>
      <c r="AE25" s="599">
        <f>IFERROR(ROUNDDOWN(ROUND(L23*R25,0)*M23,0)*AC25,"")</f>
        <v>0</v>
      </c>
      <c r="AF25" s="588">
        <f>IFERROR(ROUNDDOWN(ROUND(L23*(R25-P25),0)*M23,0)*AC25,"")</f>
        <v>0</v>
      </c>
      <c r="AG25" s="589">
        <f t="shared" ref="AG25" si="14">IF(AND(O25="ベア加算なし",Q25="ベア加算"),AE25,0)</f>
        <v>0</v>
      </c>
      <c r="AH25" s="481"/>
      <c r="AI25" s="469"/>
      <c r="AJ25" s="470"/>
      <c r="AK25" s="471"/>
      <c r="AL25" s="472"/>
      <c r="AM25" s="473"/>
      <c r="AN25" s="59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1" t="str">
        <f>IF(K23&lt;&gt;"","P列・R列に色付け","")</f>
        <v>P列・R列に色付け</v>
      </c>
      <c r="AQ25" s="592"/>
      <c r="AR25" s="592"/>
      <c r="AX25" s="593"/>
      <c r="AY25" s="552"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6" t="s">
        <v>197</v>
      </c>
      <c r="O26" s="160" t="s">
        <v>200</v>
      </c>
      <c r="P26" s="557">
        <f>IFERROR(VLOOKUP(K26,【参考】数式用!$A$5:$J$27,MATCH(O26,【参考】数式用!$B$4:$J$4,0)+1,0),"")</f>
        <v>0.06</v>
      </c>
      <c r="Q26" s="160" t="s">
        <v>200</v>
      </c>
      <c r="R26" s="557">
        <f>IFERROR(VLOOKUP(K26,【参考】数式用!$A$5:$J$27,MATCH(Q26,【参考】数式用!$B$4:$J$4,0)+1,0),"")</f>
        <v>0.06</v>
      </c>
      <c r="S26" s="558" t="s">
        <v>19</v>
      </c>
      <c r="T26" s="559">
        <v>6</v>
      </c>
      <c r="U26" s="211" t="s">
        <v>10</v>
      </c>
      <c r="V26" s="79">
        <v>4</v>
      </c>
      <c r="W26" s="211" t="s">
        <v>45</v>
      </c>
      <c r="X26" s="559">
        <v>6</v>
      </c>
      <c r="Y26" s="211" t="s">
        <v>10</v>
      </c>
      <c r="Z26" s="79">
        <v>4</v>
      </c>
      <c r="AA26" s="211" t="s">
        <v>13</v>
      </c>
      <c r="AB26" s="560" t="s">
        <v>24</v>
      </c>
      <c r="AC26" s="561">
        <f t="shared" si="5"/>
        <v>1</v>
      </c>
      <c r="AD26" s="211" t="s">
        <v>38</v>
      </c>
      <c r="AE26" s="562">
        <f>IFERROR(ROUNDDOWN(ROUND(L26*R26,0)*M26,0)*AC26,"")</f>
        <v>1239948</v>
      </c>
      <c r="AF26" s="563">
        <f>IFERROR(ROUNDDOWN(ROUND(L26*(R26-P26),0)*M26,0)*AC26,"")</f>
        <v>0</v>
      </c>
      <c r="AG26" s="564"/>
      <c r="AH26" s="474"/>
      <c r="AI26" s="482" t="s">
        <v>165</v>
      </c>
      <c r="AJ26" s="483"/>
      <c r="AK26" s="480"/>
      <c r="AL26" s="460"/>
      <c r="AM26" s="461"/>
      <c r="AN26" s="565" t="str">
        <f t="shared" ref="AN26" si="16">IF(AP26="","",IF(R26&lt;P26,"！加算の要件上は問題ありませんが、令和６年３月と比較して４・５月に加算率が下がる計画になっています。",""))</f>
        <v/>
      </c>
      <c r="AP26" s="566" t="str">
        <f>IF(K26&lt;&gt;"","P列・R列に色付け","")</f>
        <v>P列・R列に色付け</v>
      </c>
      <c r="AQ26" s="567" t="str">
        <f>IFERROR(VLOOKUP(K26,【参考】数式用!$AJ$2:$AK$24,2,FALSE),"")</f>
        <v>介護老人福祉施設</v>
      </c>
      <c r="AR26" s="569" t="str">
        <f>Q26&amp;Q27&amp;Q28</f>
        <v>処遇加算Ⅱ</v>
      </c>
      <c r="AS26" s="567" t="str">
        <f t="shared" ref="AS26" si="17">IF(AG28&lt;&gt;0,IF(AH28="○","入力済","未入力"),"")</f>
        <v/>
      </c>
      <c r="AT26" s="568" t="str">
        <f>IF(OR(Q26="処遇加算Ⅰ",Q26="処遇加算Ⅱ"),IF(OR(AI26="○",AI26="令和６年度中に満たす"),"入力済","未入力"),"")</f>
        <v>入力済</v>
      </c>
      <c r="AU26" s="569" t="str">
        <f>IF(Q26="処遇加算Ⅲ",IF(AJ26="○","入力済","未入力"),"")</f>
        <v/>
      </c>
      <c r="AV26" s="567" t="str">
        <f>IF(Q26="処遇加算Ⅰ",IF(OR(AK26="○",AK26="令和６年度中に満たす"),"入力済","未入力"),"")</f>
        <v/>
      </c>
      <c r="AW26" s="56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2" t="str">
        <f>IF(Q27="特定加算Ⅰ",IF(AM27="","未入力","入力済"),"")</f>
        <v/>
      </c>
      <c r="AY26" s="552" t="str">
        <f>G26</f>
        <v>千葉県</v>
      </c>
    </row>
    <row r="27" spans="1:51" ht="32.1" customHeight="1">
      <c r="A27" s="1281"/>
      <c r="B27" s="1220"/>
      <c r="C27" s="1220"/>
      <c r="D27" s="1220"/>
      <c r="E27" s="1220"/>
      <c r="F27" s="1220"/>
      <c r="G27" s="1223"/>
      <c r="H27" s="1223"/>
      <c r="I27" s="1223"/>
      <c r="J27" s="1223"/>
      <c r="K27" s="1223"/>
      <c r="L27" s="1226"/>
      <c r="M27" s="1229"/>
      <c r="N27" s="570" t="s">
        <v>174</v>
      </c>
      <c r="O27" s="161"/>
      <c r="P27" s="571" t="str">
        <f>IFERROR(VLOOKUP(K26,【参考】数式用!$A$5:$J$27,MATCH(O27,【参考】数式用!$B$4:$J$4,0)+1,0),"")</f>
        <v/>
      </c>
      <c r="Q27" s="161"/>
      <c r="R27" s="571" t="str">
        <f>IFERROR(VLOOKUP(K26,【参考】数式用!$A$5:$J$27,MATCH(Q27,【参考】数式用!$B$4:$J$4,0)+1,0),"")</f>
        <v/>
      </c>
      <c r="S27" s="182" t="s">
        <v>19</v>
      </c>
      <c r="T27" s="572">
        <v>6</v>
      </c>
      <c r="U27" s="183" t="s">
        <v>10</v>
      </c>
      <c r="V27" s="118">
        <v>4</v>
      </c>
      <c r="W27" s="183" t="s">
        <v>45</v>
      </c>
      <c r="X27" s="572">
        <v>6</v>
      </c>
      <c r="Y27" s="183" t="s">
        <v>10</v>
      </c>
      <c r="Z27" s="118">
        <v>5</v>
      </c>
      <c r="AA27" s="183" t="s">
        <v>13</v>
      </c>
      <c r="AB27" s="573" t="s">
        <v>24</v>
      </c>
      <c r="AC27" s="574">
        <f>IF(V27&gt;=1,(X27*12+Z27)-(T27*12+V27)+1,"")</f>
        <v>2</v>
      </c>
      <c r="AD27" s="183" t="s">
        <v>38</v>
      </c>
      <c r="AE27" s="575" t="str">
        <f>IFERROR(ROUNDDOWN(ROUND(L26*R27,0)*M26,0)*AC27,"")</f>
        <v/>
      </c>
      <c r="AF27" s="576" t="str">
        <f>IFERROR(ROUNDDOWN(ROUND(L26*(R27-P27),0)*M26,0)*AC27,"")</f>
        <v/>
      </c>
      <c r="AG27" s="577"/>
      <c r="AH27" s="462"/>
      <c r="AI27" s="463"/>
      <c r="AJ27" s="464"/>
      <c r="AK27" s="465"/>
      <c r="AL27" s="466"/>
      <c r="AM27" s="467"/>
      <c r="AN27" s="57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79"/>
      <c r="AP27" s="566" t="str">
        <f>IF(K26&lt;&gt;"","P列・R列に色付け","")</f>
        <v>P列・R列に色付け</v>
      </c>
      <c r="AY27" s="552" t="str">
        <f>G26</f>
        <v>千葉県</v>
      </c>
    </row>
    <row r="28" spans="1:51" ht="32.1" customHeight="1" thickBot="1">
      <c r="A28" s="1320"/>
      <c r="B28" s="1321"/>
      <c r="C28" s="1321"/>
      <c r="D28" s="1321"/>
      <c r="E28" s="1321"/>
      <c r="F28" s="1321"/>
      <c r="G28" s="1279"/>
      <c r="H28" s="1279"/>
      <c r="I28" s="1279"/>
      <c r="J28" s="1279"/>
      <c r="K28" s="1279"/>
      <c r="L28" s="1270"/>
      <c r="M28" s="1272"/>
      <c r="N28" s="580" t="s">
        <v>140</v>
      </c>
      <c r="O28" s="162"/>
      <c r="P28" s="581" t="str">
        <f>IFERROR(VLOOKUP(K26,【参考】数式用!$A$5:$J$27,MATCH(O28,【参考】数式用!$B$4:$J$4,0)+1,0),"")</f>
        <v/>
      </c>
      <c r="Q28" s="162"/>
      <c r="R28" s="581" t="str">
        <f>IFERROR(VLOOKUP(K26,【参考】数式用!$A$5:$J$27,MATCH(Q28,【参考】数式用!$B$4:$J$4,0)+1,0),"")</f>
        <v/>
      </c>
      <c r="S28" s="582" t="s">
        <v>19</v>
      </c>
      <c r="T28" s="583">
        <v>6</v>
      </c>
      <c r="U28" s="584" t="s">
        <v>10</v>
      </c>
      <c r="V28" s="119">
        <v>4</v>
      </c>
      <c r="W28" s="584" t="s">
        <v>45</v>
      </c>
      <c r="X28" s="583">
        <v>6</v>
      </c>
      <c r="Y28" s="584" t="s">
        <v>10</v>
      </c>
      <c r="Z28" s="119">
        <v>5</v>
      </c>
      <c r="AA28" s="584" t="s">
        <v>13</v>
      </c>
      <c r="AB28" s="585" t="s">
        <v>24</v>
      </c>
      <c r="AC28" s="586">
        <f t="shared" si="5"/>
        <v>2</v>
      </c>
      <c r="AD28" s="584" t="s">
        <v>38</v>
      </c>
      <c r="AE28" s="599" t="str">
        <f>IFERROR(ROUNDDOWN(ROUND(L26*R28,0)*M26,0)*AC28,"")</f>
        <v/>
      </c>
      <c r="AF28" s="588" t="str">
        <f>IFERROR(ROUNDDOWN(ROUND(L26*(R28-P28),0)*M26,0)*AC28,"")</f>
        <v/>
      </c>
      <c r="AG28" s="589">
        <f t="shared" ref="AG28" si="19">IF(AND(O28="ベア加算なし",Q28="ベア加算"),AE28,0)</f>
        <v>0</v>
      </c>
      <c r="AH28" s="468"/>
      <c r="AI28" s="469"/>
      <c r="AJ28" s="470"/>
      <c r="AK28" s="471"/>
      <c r="AL28" s="472"/>
      <c r="AM28" s="473"/>
      <c r="AN28" s="59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1" t="str">
        <f>IF(K26&lt;&gt;"","P列・R列に色付け","")</f>
        <v>P列・R列に色付け</v>
      </c>
      <c r="AQ28" s="592"/>
      <c r="AR28" s="592"/>
      <c r="AX28" s="593"/>
      <c r="AY28" s="552"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6" t="s">
        <v>197</v>
      </c>
      <c r="O29" s="160" t="s">
        <v>200</v>
      </c>
      <c r="P29" s="557">
        <f>IFERROR(VLOOKUP(K29,【参考】数式用!$A$5:$J$27,MATCH(O29,【参考】数式用!$B$4:$J$4,0)+1,0),"")</f>
        <v>0.06</v>
      </c>
      <c r="Q29" s="160" t="s">
        <v>199</v>
      </c>
      <c r="R29" s="557">
        <f>IFERROR(VLOOKUP(K29,【参考】数式用!$A$5:$J$27,MATCH(Q29,【参考】数式用!$B$4:$J$4,0)+1,0),"")</f>
        <v>8.3000000000000004E-2</v>
      </c>
      <c r="S29" s="558" t="s">
        <v>19</v>
      </c>
      <c r="T29" s="559">
        <v>6</v>
      </c>
      <c r="U29" s="211" t="s">
        <v>10</v>
      </c>
      <c r="V29" s="79">
        <v>5</v>
      </c>
      <c r="W29" s="211" t="s">
        <v>45</v>
      </c>
      <c r="X29" s="559">
        <v>6</v>
      </c>
      <c r="Y29" s="211" t="s">
        <v>10</v>
      </c>
      <c r="Z29" s="79">
        <v>5</v>
      </c>
      <c r="AA29" s="211" t="s">
        <v>13</v>
      </c>
      <c r="AB29" s="560" t="s">
        <v>24</v>
      </c>
      <c r="AC29" s="561">
        <f t="shared" si="5"/>
        <v>1</v>
      </c>
      <c r="AD29" s="211" t="s">
        <v>38</v>
      </c>
      <c r="AE29" s="562">
        <f>IFERROR(ROUNDDOWN(ROUND(L29*R29,0)*M29,0)*AC29,"")</f>
        <v>1715261</v>
      </c>
      <c r="AF29" s="563">
        <f>IFERROR(ROUNDDOWN(ROUND(L29*(R29-P29),0)*M29,0)*AC29,"")</f>
        <v>475313</v>
      </c>
      <c r="AG29" s="564"/>
      <c r="AH29" s="474"/>
      <c r="AI29" s="482" t="s">
        <v>165</v>
      </c>
      <c r="AJ29" s="479"/>
      <c r="AK29" s="480" t="s">
        <v>2186</v>
      </c>
      <c r="AL29" s="460"/>
      <c r="AM29" s="461"/>
      <c r="AN29" s="565" t="str">
        <f t="shared" ref="AN29" si="21">IF(AP29="","",IF(R29&lt;P29,"！加算の要件上は問題ありませんが、令和６年３月と比較して４・５月に加算率が下がる計画になっています。",""))</f>
        <v/>
      </c>
      <c r="AP29" s="566" t="str">
        <f>IF(K29&lt;&gt;"","P列・R列に色付け","")</f>
        <v>P列・R列に色付け</v>
      </c>
      <c r="AQ29" s="567" t="str">
        <f>IFERROR(VLOOKUP(K29,【参考】数式用!$AJ$2:$AK$24,2,FALSE),"")</f>
        <v>介護老人福祉施設</v>
      </c>
      <c r="AR29" s="569" t="str">
        <f>Q29&amp;Q30&amp;Q31</f>
        <v>処遇加算Ⅰ特定加算Ⅱベア加算なし</v>
      </c>
      <c r="AS29" s="567" t="str">
        <f t="shared" ref="AS29" si="22">IF(AG31&lt;&gt;0,IF(AH31="○","入力済","未入力"),"")</f>
        <v/>
      </c>
      <c r="AT29" s="568" t="str">
        <f>IF(OR(Q29="処遇加算Ⅰ",Q29="処遇加算Ⅱ"),IF(OR(AI29="○",AI29="令和６年度中に満たす"),"入力済","未入力"),"")</f>
        <v>入力済</v>
      </c>
      <c r="AU29" s="569" t="str">
        <f>IF(Q29="処遇加算Ⅲ",IF(AJ29="○","入力済","未入力"),"")</f>
        <v/>
      </c>
      <c r="AV29" s="567" t="str">
        <f>IF(Q29="処遇加算Ⅰ",IF(OR(AK29="○",AK29="令和６年度中に満たす"),"入力済","未入力"),"")</f>
        <v>入力済</v>
      </c>
      <c r="AW29" s="567">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2" t="str">
        <f>IF(Q30="特定加算Ⅰ",IF(AM30="","未入力","入力済"),"")</f>
        <v/>
      </c>
      <c r="AY29" s="552" t="str">
        <f>G29</f>
        <v>千葉県</v>
      </c>
    </row>
    <row r="30" spans="1:51" ht="32.1" customHeight="1">
      <c r="A30" s="1281"/>
      <c r="B30" s="1220"/>
      <c r="C30" s="1220"/>
      <c r="D30" s="1220"/>
      <c r="E30" s="1220"/>
      <c r="F30" s="1220"/>
      <c r="G30" s="1223"/>
      <c r="H30" s="1223"/>
      <c r="I30" s="1223"/>
      <c r="J30" s="1223"/>
      <c r="K30" s="1223"/>
      <c r="L30" s="1226"/>
      <c r="M30" s="1229"/>
      <c r="N30" s="570" t="s">
        <v>174</v>
      </c>
      <c r="O30" s="161" t="s">
        <v>21</v>
      </c>
      <c r="P30" s="571">
        <f>IFERROR(VLOOKUP(K29,【参考】数式用!$A$5:$J$27,MATCH(O30,【参考】数式用!$B$4:$J$4,0)+1,0),"")</f>
        <v>2.3E-2</v>
      </c>
      <c r="Q30" s="161" t="s">
        <v>21</v>
      </c>
      <c r="R30" s="571">
        <f>IFERROR(VLOOKUP(K29,【参考】数式用!$A$5:$J$27,MATCH(Q30,【参考】数式用!$B$4:$J$4,0)+1,0),"")</f>
        <v>2.3E-2</v>
      </c>
      <c r="S30" s="182" t="s">
        <v>19</v>
      </c>
      <c r="T30" s="572">
        <v>6</v>
      </c>
      <c r="U30" s="183" t="s">
        <v>10</v>
      </c>
      <c r="V30" s="118">
        <v>4</v>
      </c>
      <c r="W30" s="183" t="s">
        <v>45</v>
      </c>
      <c r="X30" s="572">
        <v>6</v>
      </c>
      <c r="Y30" s="183" t="s">
        <v>10</v>
      </c>
      <c r="Z30" s="118">
        <v>5</v>
      </c>
      <c r="AA30" s="183" t="s">
        <v>13</v>
      </c>
      <c r="AB30" s="573" t="s">
        <v>24</v>
      </c>
      <c r="AC30" s="574">
        <f t="shared" si="5"/>
        <v>2</v>
      </c>
      <c r="AD30" s="183" t="s">
        <v>38</v>
      </c>
      <c r="AE30" s="575">
        <f>IFERROR(ROUNDDOWN(ROUND(L29*R30,0)*M29,0)*AC30,"")</f>
        <v>950626</v>
      </c>
      <c r="AF30" s="576">
        <f>IFERROR(ROUNDDOWN(ROUND(L29*(R30-P30),0)*M29,0)*AC30,"")</f>
        <v>0</v>
      </c>
      <c r="AG30" s="577"/>
      <c r="AH30" s="462"/>
      <c r="AI30" s="463"/>
      <c r="AJ30" s="464"/>
      <c r="AK30" s="465"/>
      <c r="AL30" s="466">
        <v>0</v>
      </c>
      <c r="AM30" s="467"/>
      <c r="AN30" s="57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9"/>
      <c r="AP30" s="566" t="str">
        <f>IF(K29&lt;&gt;"","P列・R列に色付け","")</f>
        <v>P列・R列に色付け</v>
      </c>
      <c r="AY30" s="552" t="str">
        <f>G29</f>
        <v>千葉県</v>
      </c>
    </row>
    <row r="31" spans="1:51" ht="32.1" customHeight="1" thickBot="1">
      <c r="A31" s="1282"/>
      <c r="B31" s="1221"/>
      <c r="C31" s="1221"/>
      <c r="D31" s="1221"/>
      <c r="E31" s="1221"/>
      <c r="F31" s="1221"/>
      <c r="G31" s="1224"/>
      <c r="H31" s="1224"/>
      <c r="I31" s="1224"/>
      <c r="J31" s="1224"/>
      <c r="K31" s="1224"/>
      <c r="L31" s="1227"/>
      <c r="M31" s="1230"/>
      <c r="N31" s="594" t="s">
        <v>140</v>
      </c>
      <c r="O31" s="164" t="s">
        <v>227</v>
      </c>
      <c r="P31" s="581">
        <f>IFERROR(VLOOKUP(K29,【参考】数式用!$A$5:$J$27,MATCH(O31,【参考】数式用!$B$4:$J$4,0)+1,0),"")</f>
        <v>0</v>
      </c>
      <c r="Q31" s="164" t="s">
        <v>227</v>
      </c>
      <c r="R31" s="600">
        <f>IFERROR(VLOOKUP(K29,【参考】数式用!$A$5:$J$27,MATCH(Q31,【参考】数式用!$B$4:$J$4,0)+1,0),"")</f>
        <v>0</v>
      </c>
      <c r="S31" s="601" t="s">
        <v>19</v>
      </c>
      <c r="T31" s="602">
        <v>6</v>
      </c>
      <c r="U31" s="220" t="s">
        <v>10</v>
      </c>
      <c r="V31" s="132">
        <v>4</v>
      </c>
      <c r="W31" s="220" t="s">
        <v>45</v>
      </c>
      <c r="X31" s="602">
        <v>6</v>
      </c>
      <c r="Y31" s="220" t="s">
        <v>10</v>
      </c>
      <c r="Z31" s="132">
        <v>5</v>
      </c>
      <c r="AA31" s="220" t="s">
        <v>13</v>
      </c>
      <c r="AB31" s="603" t="s">
        <v>24</v>
      </c>
      <c r="AC31" s="604">
        <f t="shared" si="5"/>
        <v>2</v>
      </c>
      <c r="AD31" s="220" t="s">
        <v>38</v>
      </c>
      <c r="AE31" s="605">
        <f>IFERROR(ROUNDDOWN(ROUND(L29*R31,0)*M29,0)*AC31,"")</f>
        <v>0</v>
      </c>
      <c r="AF31" s="588">
        <f>IFERROR(ROUNDDOWN(ROUND(L29*(R31-P31),0)*M29,0)*AC31,"")</f>
        <v>0</v>
      </c>
      <c r="AG31" s="589">
        <f t="shared" ref="AG31" si="24">IF(AND(O31="ベア加算なし",Q31="ベア加算"),AE31,0)</f>
        <v>0</v>
      </c>
      <c r="AH31" s="468"/>
      <c r="AI31" s="469"/>
      <c r="AJ31" s="470"/>
      <c r="AK31" s="471"/>
      <c r="AL31" s="472"/>
      <c r="AM31" s="473"/>
      <c r="AN31" s="59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1" t="str">
        <f>IF(K29&lt;&gt;"","P列・R列に色付け","")</f>
        <v>P列・R列に色付け</v>
      </c>
      <c r="AQ31" s="592"/>
      <c r="AR31" s="592"/>
      <c r="AX31" s="593"/>
      <c r="AY31" s="552"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6" t="s">
        <v>197</v>
      </c>
      <c r="O32" s="160" t="s">
        <v>201</v>
      </c>
      <c r="P32" s="557">
        <f>IFERROR(VLOOKUP(K32,【参考】数式用!$A$5:$J$27,MATCH(O32,【参考】数式用!$B$4:$J$4,0)+1,0),"")</f>
        <v>3.3000000000000002E-2</v>
      </c>
      <c r="Q32" s="160" t="s">
        <v>201</v>
      </c>
      <c r="R32" s="557">
        <f>IFERROR(VLOOKUP(K32,【参考】数式用!$A$5:$J$27,MATCH(Q32,【参考】数式用!$B$4:$J$4,0)+1,0),"")</f>
        <v>3.3000000000000002E-2</v>
      </c>
      <c r="S32" s="558" t="s">
        <v>19</v>
      </c>
      <c r="T32" s="559">
        <v>6</v>
      </c>
      <c r="U32" s="211" t="s">
        <v>10</v>
      </c>
      <c r="V32" s="79">
        <v>4</v>
      </c>
      <c r="W32" s="211" t="s">
        <v>45</v>
      </c>
      <c r="X32" s="559">
        <v>6</v>
      </c>
      <c r="Y32" s="211" t="s">
        <v>10</v>
      </c>
      <c r="Z32" s="79">
        <v>5</v>
      </c>
      <c r="AA32" s="211" t="s">
        <v>13</v>
      </c>
      <c r="AB32" s="560" t="s">
        <v>24</v>
      </c>
      <c r="AC32" s="561">
        <f t="shared" si="5"/>
        <v>2</v>
      </c>
      <c r="AD32" s="211" t="s">
        <v>38</v>
      </c>
      <c r="AE32" s="562">
        <f>IFERROR(ROUNDDOWN(ROUND(L32*R32,0)*M32,0)*AC32,"")</f>
        <v>169402</v>
      </c>
      <c r="AF32" s="563">
        <f>IFERROR(ROUNDDOWN(ROUND(L32*(R32-P32),0)*M32,0)*AC32,"")</f>
        <v>0</v>
      </c>
      <c r="AG32" s="564"/>
      <c r="AH32" s="474"/>
      <c r="AI32" s="482"/>
      <c r="AJ32" s="479" t="s">
        <v>165</v>
      </c>
      <c r="AK32" s="480"/>
      <c r="AL32" s="460"/>
      <c r="AM32" s="461"/>
      <c r="AN32" s="565" t="str">
        <f t="shared" ref="AN32" si="26">IF(AP32="","",IF(R32&lt;P32,"！加算の要件上は問題ありませんが、令和６年３月と比較して４・５月に加算率が下がる計画になっています。",""))</f>
        <v/>
      </c>
      <c r="AP32" s="566" t="str">
        <f>IF(K32&lt;&gt;"","P列・R列に色付け","")</f>
        <v>P列・R列に色付け</v>
      </c>
      <c r="AQ32" s="567" t="str">
        <f>IFERROR(VLOOKUP(K32,【参考】数式用!$AJ$2:$AK$24,2,FALSE),"")</f>
        <v>介護予防_短期入所生活介護</v>
      </c>
      <c r="AR32" s="569" t="str">
        <f>Q32&amp;Q33&amp;Q34</f>
        <v>処遇加算Ⅲ特定加算Ⅱベア加算なし</v>
      </c>
      <c r="AS32" s="567" t="str">
        <f t="shared" ref="AS32" si="27">IF(AG34&lt;&gt;0,IF(AH34="○","入力済","未入力"),"")</f>
        <v/>
      </c>
      <c r="AT32" s="568" t="str">
        <f>IF(OR(Q32="処遇加算Ⅰ",Q32="処遇加算Ⅱ"),IF(OR(AI32="○",AI32="令和６年度中に満たす"),"入力済","未入力"),"")</f>
        <v/>
      </c>
      <c r="AU32" s="569" t="str">
        <f>IF(Q32="処遇加算Ⅲ",IF(AJ32="○","入力済","未入力"),"")</f>
        <v>入力済</v>
      </c>
      <c r="AV32" s="567" t="str">
        <f>IF(Q32="処遇加算Ⅰ",IF(OR(AK32="○",AK32="令和６年度中に満たす"),"入力済","未入力"),"")</f>
        <v/>
      </c>
      <c r="AW32" s="56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2" t="str">
        <f>IF(Q33="特定加算Ⅰ",IF(AM33="","未入力","入力済"),"")</f>
        <v/>
      </c>
      <c r="AY32" s="552" t="str">
        <f>G32</f>
        <v>千葉県</v>
      </c>
    </row>
    <row r="33" spans="1:51" ht="32.1" customHeight="1">
      <c r="A33" s="1281"/>
      <c r="B33" s="1220"/>
      <c r="C33" s="1220"/>
      <c r="D33" s="1220"/>
      <c r="E33" s="1220"/>
      <c r="F33" s="1220"/>
      <c r="G33" s="1223"/>
      <c r="H33" s="1223"/>
      <c r="I33" s="1223"/>
      <c r="J33" s="1223"/>
      <c r="K33" s="1223"/>
      <c r="L33" s="1226"/>
      <c r="M33" s="1229"/>
      <c r="N33" s="570" t="s">
        <v>174</v>
      </c>
      <c r="O33" s="161" t="s">
        <v>226</v>
      </c>
      <c r="P33" s="571">
        <f>IFERROR(VLOOKUP(K32,【参考】数式用!$A$5:$J$27,MATCH(O33,【参考】数式用!$B$4:$J$4,0)+1,0),"")</f>
        <v>0</v>
      </c>
      <c r="Q33" s="161" t="s">
        <v>21</v>
      </c>
      <c r="R33" s="571">
        <f>IFERROR(VLOOKUP(K32,【参考】数式用!$A$5:$J$27,MATCH(Q33,【参考】数式用!$B$4:$J$4,0)+1,0),"")</f>
        <v>2.3E-2</v>
      </c>
      <c r="S33" s="182" t="s">
        <v>19</v>
      </c>
      <c r="T33" s="572">
        <v>6</v>
      </c>
      <c r="U33" s="183" t="s">
        <v>10</v>
      </c>
      <c r="V33" s="118">
        <v>4</v>
      </c>
      <c r="W33" s="183" t="s">
        <v>45</v>
      </c>
      <c r="X33" s="572">
        <v>6</v>
      </c>
      <c r="Y33" s="183" t="s">
        <v>10</v>
      </c>
      <c r="Z33" s="118">
        <v>5</v>
      </c>
      <c r="AA33" s="183" t="s">
        <v>13</v>
      </c>
      <c r="AB33" s="573" t="s">
        <v>24</v>
      </c>
      <c r="AC33" s="574">
        <f t="shared" si="5"/>
        <v>2</v>
      </c>
      <c r="AD33" s="183" t="s">
        <v>38</v>
      </c>
      <c r="AE33" s="575">
        <f>IFERROR(ROUNDDOWN(ROUND(L32*R33,0)*M32,0)*AC33,"")</f>
        <v>118068</v>
      </c>
      <c r="AF33" s="576">
        <f>IFERROR(ROUNDDOWN(ROUND(L32*(R33-P33),0)*M32,0)*AC33,"")</f>
        <v>118068</v>
      </c>
      <c r="AG33" s="577"/>
      <c r="AH33" s="462"/>
      <c r="AI33" s="463"/>
      <c r="AJ33" s="464"/>
      <c r="AK33" s="465"/>
      <c r="AL33" s="466"/>
      <c r="AM33" s="467"/>
      <c r="AN33" s="57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9"/>
      <c r="AP33" s="566" t="str">
        <f>IF(K32&lt;&gt;"","P列・R列に色付け","")</f>
        <v>P列・R列に色付け</v>
      </c>
      <c r="AY33" s="552" t="str">
        <f>G32</f>
        <v>千葉県</v>
      </c>
    </row>
    <row r="34" spans="1:51" ht="32.1" customHeight="1" thickBot="1">
      <c r="A34" s="1282"/>
      <c r="B34" s="1221"/>
      <c r="C34" s="1221"/>
      <c r="D34" s="1221"/>
      <c r="E34" s="1221"/>
      <c r="F34" s="1221"/>
      <c r="G34" s="1224"/>
      <c r="H34" s="1224"/>
      <c r="I34" s="1224"/>
      <c r="J34" s="1224"/>
      <c r="K34" s="1224"/>
      <c r="L34" s="1227"/>
      <c r="M34" s="1230"/>
      <c r="N34" s="580" t="s">
        <v>140</v>
      </c>
      <c r="O34" s="164" t="s">
        <v>227</v>
      </c>
      <c r="P34" s="600">
        <f>IFERROR(VLOOKUP(K32,【参考】数式用!$A$5:$J$27,MATCH(O34,【参考】数式用!$B$4:$J$4,0)+1,0),"")</f>
        <v>0</v>
      </c>
      <c r="Q34" s="162" t="s">
        <v>227</v>
      </c>
      <c r="R34" s="581">
        <f>IFERROR(VLOOKUP(K32,【参考】数式用!$A$5:$J$27,MATCH(Q34,【参考】数式用!$B$4:$J$4,0)+1,0),"")</f>
        <v>0</v>
      </c>
      <c r="S34" s="582" t="s">
        <v>19</v>
      </c>
      <c r="T34" s="583">
        <v>6</v>
      </c>
      <c r="U34" s="584" t="s">
        <v>10</v>
      </c>
      <c r="V34" s="119">
        <v>4</v>
      </c>
      <c r="W34" s="584" t="s">
        <v>45</v>
      </c>
      <c r="X34" s="583">
        <v>6</v>
      </c>
      <c r="Y34" s="584" t="s">
        <v>10</v>
      </c>
      <c r="Z34" s="119">
        <v>5</v>
      </c>
      <c r="AA34" s="584" t="s">
        <v>13</v>
      </c>
      <c r="AB34" s="585" t="s">
        <v>24</v>
      </c>
      <c r="AC34" s="586">
        <f t="shared" si="5"/>
        <v>2</v>
      </c>
      <c r="AD34" s="584" t="s">
        <v>38</v>
      </c>
      <c r="AE34" s="587">
        <f>IFERROR(ROUNDDOWN(ROUND(L32*R34,0)*M32,0)*AC34,"")</f>
        <v>0</v>
      </c>
      <c r="AF34" s="588">
        <f>IFERROR(ROUNDDOWN(ROUND(L32*(R34-P34),0)*M32,0)*AC34,"")</f>
        <v>0</v>
      </c>
      <c r="AG34" s="589">
        <f t="shared" ref="AG34" si="29">IF(AND(O34="ベア加算なし",Q34="ベア加算"),AE34,0)</f>
        <v>0</v>
      </c>
      <c r="AH34" s="468"/>
      <c r="AI34" s="469"/>
      <c r="AJ34" s="470"/>
      <c r="AK34" s="471"/>
      <c r="AL34" s="472"/>
      <c r="AM34" s="473"/>
      <c r="AN34" s="59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1" t="str">
        <f>IF(K32&lt;&gt;"","P列・R列に色付け","")</f>
        <v>P列・R列に色付け</v>
      </c>
      <c r="AQ34" s="592"/>
      <c r="AR34" s="592"/>
      <c r="AX34" s="593"/>
      <c r="AY34" s="552"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6" t="s">
        <v>197</v>
      </c>
      <c r="O35" s="160"/>
      <c r="P35" s="557" t="str">
        <f>IFERROR(VLOOKUP(K35,【参考】数式用!$A$5:$J$27,MATCH(O35,【参考】数式用!$B$4:$J$4,0)+1,0),"")</f>
        <v/>
      </c>
      <c r="Q35" s="160"/>
      <c r="R35" s="557" t="str">
        <f>IFERROR(VLOOKUP(K35,【参考】数式用!$A$5:$J$27,MATCH(Q35,【参考】数式用!$B$4:$J$4,0)+1,0),"")</f>
        <v/>
      </c>
      <c r="S35" s="558" t="s">
        <v>19</v>
      </c>
      <c r="T35" s="559">
        <v>6</v>
      </c>
      <c r="U35" s="211" t="s">
        <v>10</v>
      </c>
      <c r="V35" s="79">
        <v>4</v>
      </c>
      <c r="W35" s="211" t="s">
        <v>45</v>
      </c>
      <c r="X35" s="559">
        <v>6</v>
      </c>
      <c r="Y35" s="211" t="s">
        <v>10</v>
      </c>
      <c r="Z35" s="79">
        <v>5</v>
      </c>
      <c r="AA35" s="211" t="s">
        <v>13</v>
      </c>
      <c r="AB35" s="560" t="s">
        <v>24</v>
      </c>
      <c r="AC35" s="561">
        <f t="shared" ref="AC35:AC46" si="31">IF(V35&gt;=1,(X35*12+Z35)-(T35*12+V35)+1,"")</f>
        <v>2</v>
      </c>
      <c r="AD35" s="211" t="s">
        <v>38</v>
      </c>
      <c r="AE35" s="562" t="str">
        <f>IFERROR(ROUNDDOWN(ROUND(L35*R35,0)*M35,0)*AC35,"")</f>
        <v/>
      </c>
      <c r="AF35" s="563" t="str">
        <f>IFERROR(ROUNDDOWN(ROUND(L35*(R35-P35),0)*M35,0)*AC35,"")</f>
        <v/>
      </c>
      <c r="AG35" s="564"/>
      <c r="AH35" s="474"/>
      <c r="AI35" s="482"/>
      <c r="AJ35" s="479"/>
      <c r="AK35" s="480"/>
      <c r="AL35" s="460"/>
      <c r="AM35" s="461"/>
      <c r="AN35" s="565" t="str">
        <f t="shared" ref="AN35" si="32">IF(AP35="","",IF(R35&lt;P35,"！加算の要件上は問題ありませんが、令和６年３月と比較して４・５月に加算率が下がる計画になっています。",""))</f>
        <v/>
      </c>
      <c r="AP35" s="566" t="str">
        <f>IF(K35&lt;&gt;"","P列・R列に色付け","")</f>
        <v/>
      </c>
      <c r="AQ35" s="567" t="str">
        <f>IFERROR(VLOOKUP(K35,【参考】数式用!$AJ$2:$AK$24,2,FALSE),"")</f>
        <v/>
      </c>
      <c r="AR35" s="569" t="str">
        <f>Q35&amp;Q36&amp;Q37</f>
        <v/>
      </c>
      <c r="AS35" s="567" t="str">
        <f t="shared" ref="AS35" si="33">IF(AG37&lt;&gt;0,IF(AH37="○","入力済","未入力"),"")</f>
        <v/>
      </c>
      <c r="AT35" s="568" t="str">
        <f>IF(OR(Q35="処遇加算Ⅰ",Q35="処遇加算Ⅱ"),IF(OR(AI35="○",AI35="令和６年度中に満たす"),"入力済","未入力"),"")</f>
        <v/>
      </c>
      <c r="AU35" s="569" t="str">
        <f>IF(Q35="処遇加算Ⅲ",IF(AJ35="○","入力済","未入力"),"")</f>
        <v/>
      </c>
      <c r="AV35" s="567" t="str">
        <f>IF(Q35="処遇加算Ⅰ",IF(OR(AK35="○",AK35="令和６年度中に満たす"),"入力済","未入力"),"")</f>
        <v/>
      </c>
      <c r="AW35" s="56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2" t="str">
        <f>IF(Q36="特定加算Ⅰ",IF(AM36="","未入力","入力済"),"")</f>
        <v/>
      </c>
      <c r="AY35" s="552" t="str">
        <f>G35</f>
        <v/>
      </c>
    </row>
    <row r="36" spans="1:51" ht="32.1" customHeight="1">
      <c r="A36" s="1281"/>
      <c r="B36" s="1220"/>
      <c r="C36" s="1220"/>
      <c r="D36" s="1220"/>
      <c r="E36" s="1220"/>
      <c r="F36" s="1220"/>
      <c r="G36" s="1223"/>
      <c r="H36" s="1223"/>
      <c r="I36" s="1223"/>
      <c r="J36" s="1223"/>
      <c r="K36" s="1223"/>
      <c r="L36" s="1226"/>
      <c r="M36" s="1229"/>
      <c r="N36" s="570" t="s">
        <v>174</v>
      </c>
      <c r="O36" s="161"/>
      <c r="P36" s="571" t="str">
        <f>IFERROR(VLOOKUP(K35,【参考】数式用!$A$5:$J$27,MATCH(O36,【参考】数式用!$B$4:$J$4,0)+1,0),"")</f>
        <v/>
      </c>
      <c r="Q36" s="161"/>
      <c r="R36" s="571" t="str">
        <f>IFERROR(VLOOKUP(K35,【参考】数式用!$A$5:$J$27,MATCH(Q36,【参考】数式用!$B$4:$J$4,0)+1,0),"")</f>
        <v/>
      </c>
      <c r="S36" s="182" t="s">
        <v>19</v>
      </c>
      <c r="T36" s="572">
        <v>6</v>
      </c>
      <c r="U36" s="183" t="s">
        <v>10</v>
      </c>
      <c r="V36" s="118">
        <v>4</v>
      </c>
      <c r="W36" s="183" t="s">
        <v>45</v>
      </c>
      <c r="X36" s="572">
        <v>6</v>
      </c>
      <c r="Y36" s="183" t="s">
        <v>10</v>
      </c>
      <c r="Z36" s="118">
        <v>5</v>
      </c>
      <c r="AA36" s="183" t="s">
        <v>13</v>
      </c>
      <c r="AB36" s="573" t="s">
        <v>24</v>
      </c>
      <c r="AC36" s="574">
        <f t="shared" si="31"/>
        <v>2</v>
      </c>
      <c r="AD36" s="183" t="s">
        <v>38</v>
      </c>
      <c r="AE36" s="575" t="str">
        <f>IFERROR(ROUNDDOWN(ROUND(L35*R36,0)*M35,0)*AC36,"")</f>
        <v/>
      </c>
      <c r="AF36" s="576" t="str">
        <f>IFERROR(ROUNDDOWN(ROUND(L35*(R36-P36),0)*M35,0)*AC36,"")</f>
        <v/>
      </c>
      <c r="AG36" s="577"/>
      <c r="AH36" s="462"/>
      <c r="AI36" s="463"/>
      <c r="AJ36" s="464"/>
      <c r="AK36" s="465"/>
      <c r="AL36" s="466"/>
      <c r="AM36" s="467"/>
      <c r="AN36" s="57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9"/>
      <c r="AP36" s="566" t="str">
        <f>IF(K35&lt;&gt;"","P列・R列に色付け","")</f>
        <v/>
      </c>
      <c r="AY36" s="552" t="str">
        <f>G35</f>
        <v/>
      </c>
    </row>
    <row r="37" spans="1:51" ht="32.1" customHeight="1" thickBot="1">
      <c r="A37" s="1282"/>
      <c r="B37" s="1221"/>
      <c r="C37" s="1283"/>
      <c r="D37" s="1221"/>
      <c r="E37" s="1221"/>
      <c r="F37" s="1221"/>
      <c r="G37" s="1224"/>
      <c r="H37" s="1224"/>
      <c r="I37" s="1224"/>
      <c r="J37" s="1224"/>
      <c r="K37" s="1224"/>
      <c r="L37" s="1227"/>
      <c r="M37" s="1230"/>
      <c r="N37" s="580" t="s">
        <v>140</v>
      </c>
      <c r="O37" s="164"/>
      <c r="P37" s="600" t="str">
        <f>IFERROR(VLOOKUP(K35,【参考】数式用!$A$5:$J$27,MATCH(O37,【参考】数式用!$B$4:$J$4,0)+1,0),"")</f>
        <v/>
      </c>
      <c r="Q37" s="162"/>
      <c r="R37" s="581" t="str">
        <f>IFERROR(VLOOKUP(K35,【参考】数式用!$A$5:$J$27,MATCH(Q37,【参考】数式用!$B$4:$J$4,0)+1,0),"")</f>
        <v/>
      </c>
      <c r="S37" s="582" t="s">
        <v>19</v>
      </c>
      <c r="T37" s="583">
        <v>6</v>
      </c>
      <c r="U37" s="584" t="s">
        <v>10</v>
      </c>
      <c r="V37" s="119">
        <v>4</v>
      </c>
      <c r="W37" s="584" t="s">
        <v>45</v>
      </c>
      <c r="X37" s="583">
        <v>6</v>
      </c>
      <c r="Y37" s="584" t="s">
        <v>10</v>
      </c>
      <c r="Z37" s="119">
        <v>5</v>
      </c>
      <c r="AA37" s="584" t="s">
        <v>13</v>
      </c>
      <c r="AB37" s="585" t="s">
        <v>24</v>
      </c>
      <c r="AC37" s="586">
        <f t="shared" si="31"/>
        <v>2</v>
      </c>
      <c r="AD37" s="584" t="s">
        <v>38</v>
      </c>
      <c r="AE37" s="599" t="str">
        <f>IFERROR(ROUNDDOWN(ROUND(L35*R37,0)*M35,0)*AC37,"")</f>
        <v/>
      </c>
      <c r="AF37" s="588" t="str">
        <f>IFERROR(ROUNDDOWN(ROUND(L35*(R37-P37),0)*M35,0)*AC37,"")</f>
        <v/>
      </c>
      <c r="AG37" s="589">
        <f t="shared" ref="AG37" si="35">IF(AND(O37="ベア加算なし",Q37="ベア加算"),AE37,0)</f>
        <v>0</v>
      </c>
      <c r="AH37" s="468"/>
      <c r="AI37" s="469"/>
      <c r="AJ37" s="470"/>
      <c r="AK37" s="471"/>
      <c r="AL37" s="472"/>
      <c r="AM37" s="473"/>
      <c r="AN37" s="59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1" t="str">
        <f>IF(K35&lt;&gt;"","P列・R列に色付け","")</f>
        <v/>
      </c>
      <c r="AQ37" s="592"/>
      <c r="AR37" s="592"/>
      <c r="AX37" s="593"/>
      <c r="AY37" s="552"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6" t="s">
        <v>197</v>
      </c>
      <c r="O38" s="160"/>
      <c r="P38" s="557" t="str">
        <f>IFERROR(VLOOKUP(K38,【参考】数式用!$A$5:$J$27,MATCH(O38,【参考】数式用!$B$4:$J$4,0)+1,0),"")</f>
        <v/>
      </c>
      <c r="Q38" s="160"/>
      <c r="R38" s="557" t="str">
        <f>IFERROR(VLOOKUP(K38,【参考】数式用!$A$5:$J$27,MATCH(Q38,【参考】数式用!$B$4:$J$4,0)+1,0),"")</f>
        <v/>
      </c>
      <c r="S38" s="558" t="s">
        <v>19</v>
      </c>
      <c r="T38" s="559">
        <v>6</v>
      </c>
      <c r="U38" s="211" t="s">
        <v>10</v>
      </c>
      <c r="V38" s="79">
        <v>4</v>
      </c>
      <c r="W38" s="211" t="s">
        <v>45</v>
      </c>
      <c r="X38" s="559">
        <v>6</v>
      </c>
      <c r="Y38" s="211" t="s">
        <v>10</v>
      </c>
      <c r="Z38" s="79">
        <v>5</v>
      </c>
      <c r="AA38" s="211" t="s">
        <v>13</v>
      </c>
      <c r="AB38" s="560" t="s">
        <v>24</v>
      </c>
      <c r="AC38" s="561">
        <f t="shared" si="31"/>
        <v>2</v>
      </c>
      <c r="AD38" s="211" t="s">
        <v>38</v>
      </c>
      <c r="AE38" s="562" t="str">
        <f>IFERROR(ROUNDDOWN(ROUND(L38*R38,0)*M38,0)*AC38,"")</f>
        <v/>
      </c>
      <c r="AF38" s="563" t="str">
        <f>IFERROR(ROUNDDOWN(ROUND(L38*(R38-P38),0)*M38,0)*AC38,"")</f>
        <v/>
      </c>
      <c r="AG38" s="564"/>
      <c r="AH38" s="474"/>
      <c r="AI38" s="482"/>
      <c r="AJ38" s="479"/>
      <c r="AK38" s="480"/>
      <c r="AL38" s="460"/>
      <c r="AM38" s="461"/>
      <c r="AN38" s="565" t="str">
        <f t="shared" ref="AN38" si="37">IF(AP38="","",IF(R38&lt;P38,"！加算の要件上は問題ありませんが、令和６年３月と比較して４・５月に加算率が下がる計画になっています。",""))</f>
        <v/>
      </c>
      <c r="AP38" s="566" t="str">
        <f>IF(K38&lt;&gt;"","P列・R列に色付け","")</f>
        <v/>
      </c>
      <c r="AQ38" s="567" t="str">
        <f>IFERROR(VLOOKUP(K38,【参考】数式用!$AJ$2:$AK$24,2,FALSE),"")</f>
        <v/>
      </c>
      <c r="AR38" s="569" t="str">
        <f>Q38&amp;Q39&amp;Q40</f>
        <v/>
      </c>
      <c r="AS38" s="567" t="str">
        <f t="shared" ref="AS38" si="38">IF(AG40&lt;&gt;0,IF(AH40="○","入力済","未入力"),"")</f>
        <v/>
      </c>
      <c r="AT38" s="568" t="str">
        <f>IF(OR(Q38="処遇加算Ⅰ",Q38="処遇加算Ⅱ"),IF(OR(AI38="○",AI38="令和６年度中に満たす"),"入力済","未入力"),"")</f>
        <v/>
      </c>
      <c r="AU38" s="569" t="str">
        <f>IF(Q38="処遇加算Ⅲ",IF(AJ38="○","入力済","未入力"),"")</f>
        <v/>
      </c>
      <c r="AV38" s="567" t="str">
        <f>IF(Q38="処遇加算Ⅰ",IF(OR(AK38="○",AK38="令和６年度中に満たす"),"入力済","未入力"),"")</f>
        <v/>
      </c>
      <c r="AW38" s="56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2" t="str">
        <f>IF(Q39="特定加算Ⅰ",IF(AM39="","未入力","入力済"),"")</f>
        <v/>
      </c>
      <c r="AY38" s="552" t="str">
        <f>G38</f>
        <v/>
      </c>
    </row>
    <row r="39" spans="1:51" ht="32.1" customHeight="1">
      <c r="A39" s="1281"/>
      <c r="B39" s="1220"/>
      <c r="C39" s="1220"/>
      <c r="D39" s="1220"/>
      <c r="E39" s="1220"/>
      <c r="F39" s="1220"/>
      <c r="G39" s="1223"/>
      <c r="H39" s="1223"/>
      <c r="I39" s="1223"/>
      <c r="J39" s="1223"/>
      <c r="K39" s="1223"/>
      <c r="L39" s="1226"/>
      <c r="M39" s="1229"/>
      <c r="N39" s="570" t="s">
        <v>174</v>
      </c>
      <c r="O39" s="161"/>
      <c r="P39" s="571" t="str">
        <f>IFERROR(VLOOKUP(K38,【参考】数式用!$A$5:$J$27,MATCH(O39,【参考】数式用!$B$4:$J$4,0)+1,0),"")</f>
        <v/>
      </c>
      <c r="Q39" s="161"/>
      <c r="R39" s="571" t="str">
        <f>IFERROR(VLOOKUP(K38,【参考】数式用!$A$5:$J$27,MATCH(Q39,【参考】数式用!$B$4:$J$4,0)+1,0),"")</f>
        <v/>
      </c>
      <c r="S39" s="182" t="s">
        <v>19</v>
      </c>
      <c r="T39" s="572">
        <v>6</v>
      </c>
      <c r="U39" s="183" t="s">
        <v>10</v>
      </c>
      <c r="V39" s="118">
        <v>4</v>
      </c>
      <c r="W39" s="183" t="s">
        <v>45</v>
      </c>
      <c r="X39" s="572">
        <v>6</v>
      </c>
      <c r="Y39" s="183" t="s">
        <v>10</v>
      </c>
      <c r="Z39" s="118">
        <v>5</v>
      </c>
      <c r="AA39" s="183" t="s">
        <v>13</v>
      </c>
      <c r="AB39" s="573" t="s">
        <v>24</v>
      </c>
      <c r="AC39" s="574">
        <f t="shared" si="31"/>
        <v>2</v>
      </c>
      <c r="AD39" s="183" t="s">
        <v>38</v>
      </c>
      <c r="AE39" s="575" t="str">
        <f>IFERROR(ROUNDDOWN(ROUND(L38*R39,0)*M38,0)*AC39,"")</f>
        <v/>
      </c>
      <c r="AF39" s="576" t="str">
        <f>IFERROR(ROUNDDOWN(ROUND(L38*(R39-P39),0)*M38,0)*AC39,"")</f>
        <v/>
      </c>
      <c r="AG39" s="577"/>
      <c r="AH39" s="462"/>
      <c r="AI39" s="463"/>
      <c r="AJ39" s="464"/>
      <c r="AK39" s="465"/>
      <c r="AL39" s="466"/>
      <c r="AM39" s="467"/>
      <c r="AN39" s="57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9"/>
      <c r="AP39" s="566" t="str">
        <f>IF(K38&lt;&gt;"","P列・R列に色付け","")</f>
        <v/>
      </c>
      <c r="AY39" s="552" t="str">
        <f>G38</f>
        <v/>
      </c>
    </row>
    <row r="40" spans="1:51" ht="32.1" customHeight="1" thickBot="1">
      <c r="A40" s="1320"/>
      <c r="B40" s="1321"/>
      <c r="C40" s="1321"/>
      <c r="D40" s="1321"/>
      <c r="E40" s="1321"/>
      <c r="F40" s="1321"/>
      <c r="G40" s="1279"/>
      <c r="H40" s="1279"/>
      <c r="I40" s="1279"/>
      <c r="J40" s="1279"/>
      <c r="K40" s="1279"/>
      <c r="L40" s="1270"/>
      <c r="M40" s="1272"/>
      <c r="N40" s="594" t="s">
        <v>140</v>
      </c>
      <c r="O40" s="164"/>
      <c r="P40" s="600" t="str">
        <f>IFERROR(VLOOKUP(K38,【参考】数式用!$A$5:$J$27,MATCH(O40,【参考】数式用!$B$4:$J$4,0)+1,0),"")</f>
        <v/>
      </c>
      <c r="Q40" s="164"/>
      <c r="R40" s="600" t="str">
        <f>IFERROR(VLOOKUP(K38,【参考】数式用!$A$5:$J$27,MATCH(Q40,【参考】数式用!$B$4:$J$4,0)+1,0),"")</f>
        <v/>
      </c>
      <c r="S40" s="601" t="s">
        <v>19</v>
      </c>
      <c r="T40" s="602">
        <v>6</v>
      </c>
      <c r="U40" s="220" t="s">
        <v>10</v>
      </c>
      <c r="V40" s="132">
        <v>4</v>
      </c>
      <c r="W40" s="220" t="s">
        <v>45</v>
      </c>
      <c r="X40" s="602">
        <v>6</v>
      </c>
      <c r="Y40" s="220" t="s">
        <v>10</v>
      </c>
      <c r="Z40" s="132">
        <v>5</v>
      </c>
      <c r="AA40" s="220" t="s">
        <v>13</v>
      </c>
      <c r="AB40" s="603" t="s">
        <v>24</v>
      </c>
      <c r="AC40" s="604">
        <f t="shared" si="31"/>
        <v>2</v>
      </c>
      <c r="AD40" s="220" t="s">
        <v>38</v>
      </c>
      <c r="AE40" s="605" t="str">
        <f>IFERROR(ROUNDDOWN(ROUND(L38*R40,0)*M38,0)*AC40,"")</f>
        <v/>
      </c>
      <c r="AF40" s="606" t="str">
        <f>IFERROR(ROUNDDOWN(ROUND(L38*(R40-P40),0)*M38,0)*AC40,"")</f>
        <v/>
      </c>
      <c r="AG40" s="589">
        <f t="shared" ref="AG40" si="40">IF(AND(O40="ベア加算なし",Q40="ベア加算"),AE40,0)</f>
        <v>0</v>
      </c>
      <c r="AH40" s="484"/>
      <c r="AI40" s="485"/>
      <c r="AJ40" s="486"/>
      <c r="AK40" s="487"/>
      <c r="AL40" s="488"/>
      <c r="AM40" s="489"/>
      <c r="AN40" s="59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1" t="str">
        <f>IF(K38&lt;&gt;"","P列・R列に色付け","")</f>
        <v/>
      </c>
      <c r="AQ40" s="592"/>
      <c r="AR40" s="592"/>
      <c r="AX40" s="593"/>
      <c r="AY40" s="552"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6" t="s">
        <v>197</v>
      </c>
      <c r="O41" s="160"/>
      <c r="P41" s="557" t="str">
        <f>IFERROR(VLOOKUP(K41,【参考】数式用!$A$5:$J$27,MATCH(O41,【参考】数式用!$B$4:$J$4,0)+1,0),"")</f>
        <v/>
      </c>
      <c r="Q41" s="160"/>
      <c r="R41" s="557" t="str">
        <f>IFERROR(VLOOKUP(K41,【参考】数式用!$A$5:$J$27,MATCH(Q41,【参考】数式用!$B$4:$J$4,0)+1,0),"")</f>
        <v/>
      </c>
      <c r="S41" s="558" t="s">
        <v>19</v>
      </c>
      <c r="T41" s="559">
        <v>6</v>
      </c>
      <c r="U41" s="211" t="s">
        <v>10</v>
      </c>
      <c r="V41" s="79">
        <v>4</v>
      </c>
      <c r="W41" s="211" t="s">
        <v>45</v>
      </c>
      <c r="X41" s="559">
        <v>6</v>
      </c>
      <c r="Y41" s="211" t="s">
        <v>10</v>
      </c>
      <c r="Z41" s="79">
        <v>5</v>
      </c>
      <c r="AA41" s="211" t="s">
        <v>13</v>
      </c>
      <c r="AB41" s="560" t="s">
        <v>24</v>
      </c>
      <c r="AC41" s="561">
        <f t="shared" si="31"/>
        <v>2</v>
      </c>
      <c r="AD41" s="211" t="s">
        <v>38</v>
      </c>
      <c r="AE41" s="562" t="str">
        <f>IFERROR(ROUNDDOWN(ROUND(L41*R41,0)*M41,0)*AC41,"")</f>
        <v/>
      </c>
      <c r="AF41" s="563" t="str">
        <f>IFERROR(ROUNDDOWN(ROUND(L41*(R41-P41),0)*M41,0)*AC41,"")</f>
        <v/>
      </c>
      <c r="AG41" s="564"/>
      <c r="AH41" s="474"/>
      <c r="AI41" s="482"/>
      <c r="AJ41" s="479"/>
      <c r="AK41" s="480"/>
      <c r="AL41" s="460"/>
      <c r="AM41" s="461"/>
      <c r="AN41" s="565" t="str">
        <f t="shared" ref="AN41" si="42">IF(AP41="","",IF(R41&lt;P41,"！加算の要件上は問題ありませんが、令和６年３月と比較して４・５月に加算率が下がる計画になっています。",""))</f>
        <v/>
      </c>
      <c r="AP41" s="566" t="str">
        <f>IF(K41&lt;&gt;"","P列・R列に色付け","")</f>
        <v/>
      </c>
      <c r="AQ41" s="567" t="str">
        <f>IFERROR(VLOOKUP(K41,【参考】数式用!$AJ$2:$AK$24,2,FALSE),"")</f>
        <v/>
      </c>
      <c r="AR41" s="569" t="str">
        <f>Q41&amp;Q42&amp;Q43</f>
        <v/>
      </c>
      <c r="AS41" s="567" t="str">
        <f t="shared" ref="AS41" si="43">IF(AG43&lt;&gt;0,IF(AH43="○","入力済","未入力"),"")</f>
        <v/>
      </c>
      <c r="AT41" s="568" t="str">
        <f>IF(OR(Q41="処遇加算Ⅰ",Q41="処遇加算Ⅱ"),IF(OR(AI41="○",AI41="令和６年度中に満たす"),"入力済","未入力"),"")</f>
        <v/>
      </c>
      <c r="AU41" s="569" t="str">
        <f>IF(Q41="処遇加算Ⅲ",IF(AJ41="○","入力済","未入力"),"")</f>
        <v/>
      </c>
      <c r="AV41" s="567" t="str">
        <f>IF(Q41="処遇加算Ⅰ",IF(OR(AK41="○",AK41="令和６年度中に満たす"),"入力済","未入力"),"")</f>
        <v/>
      </c>
      <c r="AW41" s="56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2" t="str">
        <f>IF(Q42="特定加算Ⅰ",IF(AM42="","未入力","入力済"),"")</f>
        <v/>
      </c>
      <c r="AY41" s="552" t="str">
        <f>G41</f>
        <v/>
      </c>
    </row>
    <row r="42" spans="1:51" ht="32.1" customHeight="1">
      <c r="A42" s="1281"/>
      <c r="B42" s="1220"/>
      <c r="C42" s="1220"/>
      <c r="D42" s="1220"/>
      <c r="E42" s="1220"/>
      <c r="F42" s="1220"/>
      <c r="G42" s="1223"/>
      <c r="H42" s="1223"/>
      <c r="I42" s="1223"/>
      <c r="J42" s="1223"/>
      <c r="K42" s="1223"/>
      <c r="L42" s="1226"/>
      <c r="M42" s="1229"/>
      <c r="N42" s="570" t="s">
        <v>174</v>
      </c>
      <c r="O42" s="161"/>
      <c r="P42" s="571" t="str">
        <f>IFERROR(VLOOKUP(K41,【参考】数式用!$A$5:$J$27,MATCH(O42,【参考】数式用!$B$4:$J$4,0)+1,0),"")</f>
        <v/>
      </c>
      <c r="Q42" s="161"/>
      <c r="R42" s="571" t="str">
        <f>IFERROR(VLOOKUP(K41,【参考】数式用!$A$5:$J$27,MATCH(Q42,【参考】数式用!$B$4:$J$4,0)+1,0),"")</f>
        <v/>
      </c>
      <c r="S42" s="182" t="s">
        <v>19</v>
      </c>
      <c r="T42" s="572">
        <v>6</v>
      </c>
      <c r="U42" s="183" t="s">
        <v>10</v>
      </c>
      <c r="V42" s="118">
        <v>4</v>
      </c>
      <c r="W42" s="183" t="s">
        <v>45</v>
      </c>
      <c r="X42" s="572">
        <v>6</v>
      </c>
      <c r="Y42" s="183" t="s">
        <v>10</v>
      </c>
      <c r="Z42" s="118">
        <v>5</v>
      </c>
      <c r="AA42" s="183" t="s">
        <v>13</v>
      </c>
      <c r="AB42" s="573" t="s">
        <v>24</v>
      </c>
      <c r="AC42" s="574">
        <f t="shared" si="31"/>
        <v>2</v>
      </c>
      <c r="AD42" s="183" t="s">
        <v>38</v>
      </c>
      <c r="AE42" s="575" t="str">
        <f>IFERROR(ROUNDDOWN(ROUND(L41*R42,0)*M41,0)*AC42,"")</f>
        <v/>
      </c>
      <c r="AF42" s="576" t="str">
        <f>IFERROR(ROUNDDOWN(ROUND(L41*(R42-P42),0)*M41,0)*AC42,"")</f>
        <v/>
      </c>
      <c r="AG42" s="577"/>
      <c r="AH42" s="462"/>
      <c r="AI42" s="463"/>
      <c r="AJ42" s="464"/>
      <c r="AK42" s="465"/>
      <c r="AL42" s="466"/>
      <c r="AM42" s="467"/>
      <c r="AN42" s="57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9"/>
      <c r="AP42" s="566" t="str">
        <f>IF(K41&lt;&gt;"","P列・R列に色付け","")</f>
        <v/>
      </c>
      <c r="AY42" s="552" t="str">
        <f>G41</f>
        <v/>
      </c>
    </row>
    <row r="43" spans="1:51" ht="32.1" customHeight="1" thickBot="1">
      <c r="A43" s="1282"/>
      <c r="B43" s="1221"/>
      <c r="C43" s="1221"/>
      <c r="D43" s="1221"/>
      <c r="E43" s="1221"/>
      <c r="F43" s="1221"/>
      <c r="G43" s="1224"/>
      <c r="H43" s="1224"/>
      <c r="I43" s="1224"/>
      <c r="J43" s="1224"/>
      <c r="K43" s="1224"/>
      <c r="L43" s="1227"/>
      <c r="M43" s="1230"/>
      <c r="N43" s="580" t="s">
        <v>140</v>
      </c>
      <c r="O43" s="162"/>
      <c r="P43" s="581" t="str">
        <f>IFERROR(VLOOKUP(K41,【参考】数式用!$A$5:$J$27,MATCH(O43,【参考】数式用!$B$4:$J$4,0)+1,0),"")</f>
        <v/>
      </c>
      <c r="Q43" s="162"/>
      <c r="R43" s="581" t="str">
        <f>IFERROR(VLOOKUP(K41,【参考】数式用!$A$5:$J$27,MATCH(Q43,【参考】数式用!$B$4:$J$4,0)+1,0),"")</f>
        <v/>
      </c>
      <c r="S43" s="582" t="s">
        <v>19</v>
      </c>
      <c r="T43" s="583">
        <v>6</v>
      </c>
      <c r="U43" s="584" t="s">
        <v>10</v>
      </c>
      <c r="V43" s="119">
        <v>4</v>
      </c>
      <c r="W43" s="584" t="s">
        <v>45</v>
      </c>
      <c r="X43" s="583">
        <v>6</v>
      </c>
      <c r="Y43" s="584" t="s">
        <v>10</v>
      </c>
      <c r="Z43" s="119">
        <v>5</v>
      </c>
      <c r="AA43" s="584" t="s">
        <v>13</v>
      </c>
      <c r="AB43" s="585" t="s">
        <v>24</v>
      </c>
      <c r="AC43" s="586">
        <f t="shared" si="31"/>
        <v>2</v>
      </c>
      <c r="AD43" s="584" t="s">
        <v>38</v>
      </c>
      <c r="AE43" s="587" t="str">
        <f>IFERROR(ROUNDDOWN(ROUND(L41*R43,0)*M41,0)*AC43,"")</f>
        <v/>
      </c>
      <c r="AF43" s="588" t="str">
        <f>IFERROR(ROUNDDOWN(ROUND(L41*(R43-P43),0)*M41,0)*AC43,"")</f>
        <v/>
      </c>
      <c r="AG43" s="589">
        <f t="shared" ref="AG43" si="45">IF(AND(O43="ベア加算なし",Q43="ベア加算"),AE43,0)</f>
        <v>0</v>
      </c>
      <c r="AH43" s="468"/>
      <c r="AI43" s="469"/>
      <c r="AJ43" s="470"/>
      <c r="AK43" s="471"/>
      <c r="AL43" s="472"/>
      <c r="AM43" s="473"/>
      <c r="AN43" s="59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1" t="str">
        <f>IF(K41&lt;&gt;"","P列・R列に色付け","")</f>
        <v/>
      </c>
      <c r="AQ43" s="592"/>
      <c r="AR43" s="592"/>
      <c r="AX43" s="593"/>
      <c r="AY43" s="552"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4" t="s">
        <v>197</v>
      </c>
      <c r="O44" s="163"/>
      <c r="P44" s="571" t="str">
        <f>IFERROR(VLOOKUP(K44,【参考】数式用!$A$5:$J$27,MATCH(O44,【参考】数式用!$B$4:$J$4,0)+1,0),"")</f>
        <v/>
      </c>
      <c r="Q44" s="163"/>
      <c r="R44" s="571" t="str">
        <f>IFERROR(VLOOKUP(K44,【参考】数式用!$A$5:$J$27,MATCH(Q44,【参考】数式用!$B$4:$J$4,0)+1,0),"")</f>
        <v/>
      </c>
      <c r="S44" s="595" t="s">
        <v>19</v>
      </c>
      <c r="T44" s="596">
        <v>6</v>
      </c>
      <c r="U44" s="217" t="s">
        <v>10</v>
      </c>
      <c r="V44" s="131">
        <v>4</v>
      </c>
      <c r="W44" s="217" t="s">
        <v>45</v>
      </c>
      <c r="X44" s="596">
        <v>6</v>
      </c>
      <c r="Y44" s="217" t="s">
        <v>10</v>
      </c>
      <c r="Z44" s="131">
        <v>5</v>
      </c>
      <c r="AA44" s="217" t="s">
        <v>13</v>
      </c>
      <c r="AB44" s="597" t="s">
        <v>24</v>
      </c>
      <c r="AC44" s="598">
        <f t="shared" si="31"/>
        <v>2</v>
      </c>
      <c r="AD44" s="217" t="s">
        <v>38</v>
      </c>
      <c r="AE44" s="575" t="str">
        <f>IFERROR(ROUNDDOWN(ROUND(L44*R44,0)*M44,0)*AC44,"")</f>
        <v/>
      </c>
      <c r="AF44" s="576" t="str">
        <f>IFERROR(ROUNDDOWN(ROUND(L44*(R44-P44),0)*M44,0)*AC44,"")</f>
        <v/>
      </c>
      <c r="AG44" s="564"/>
      <c r="AH44" s="490"/>
      <c r="AI44" s="491"/>
      <c r="AJ44" s="476"/>
      <c r="AK44" s="492"/>
      <c r="AL44" s="493"/>
      <c r="AM44" s="478"/>
      <c r="AN44" s="565" t="str">
        <f t="shared" ref="AN44" si="47">IF(AP44="","",IF(R44&lt;P44,"！加算の要件上は問題ありませんが、令和６年３月と比較して４・５月に加算率が下がる計画になっています。",""))</f>
        <v/>
      </c>
      <c r="AP44" s="566" t="str">
        <f>IF(K44&lt;&gt;"","P列・R列に色付け","")</f>
        <v/>
      </c>
      <c r="AQ44" s="567" t="str">
        <f>IFERROR(VLOOKUP(K44,【参考】数式用!$AJ$2:$AK$24,2,FALSE),"")</f>
        <v/>
      </c>
      <c r="AR44" s="569" t="str">
        <f>Q44&amp;Q45&amp;Q46</f>
        <v/>
      </c>
      <c r="AS44" s="567" t="str">
        <f t="shared" ref="AS44" si="48">IF(AG46&lt;&gt;0,IF(AH46="○","入力済","未入力"),"")</f>
        <v/>
      </c>
      <c r="AT44" s="568" t="str">
        <f>IF(OR(Q44="処遇加算Ⅰ",Q44="処遇加算Ⅱ"),IF(OR(AI44="○",AI44="令和６年度中に満たす"),"入力済","未入力"),"")</f>
        <v/>
      </c>
      <c r="AU44" s="569" t="str">
        <f>IF(Q44="処遇加算Ⅲ",IF(AJ44="○","入力済","未入力"),"")</f>
        <v/>
      </c>
      <c r="AV44" s="567" t="str">
        <f>IF(Q44="処遇加算Ⅰ",IF(OR(AK44="○",AK44="令和６年度中に満たす"),"入力済","未入力"),"")</f>
        <v/>
      </c>
      <c r="AW44" s="56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2" t="str">
        <f>IF(Q45="特定加算Ⅰ",IF(AM45="","未入力","入力済"),"")</f>
        <v/>
      </c>
      <c r="AY44" s="552" t="str">
        <f>G44</f>
        <v/>
      </c>
    </row>
    <row r="45" spans="1:51" ht="32.1" customHeight="1">
      <c r="A45" s="1281"/>
      <c r="B45" s="1220"/>
      <c r="C45" s="1220"/>
      <c r="D45" s="1220"/>
      <c r="E45" s="1220"/>
      <c r="F45" s="1220"/>
      <c r="G45" s="1223"/>
      <c r="H45" s="1223"/>
      <c r="I45" s="1223"/>
      <c r="J45" s="1223"/>
      <c r="K45" s="1223"/>
      <c r="L45" s="1226"/>
      <c r="M45" s="1229"/>
      <c r="N45" s="570" t="s">
        <v>174</v>
      </c>
      <c r="O45" s="161"/>
      <c r="P45" s="571" t="str">
        <f>IFERROR(VLOOKUP(K44,【参考】数式用!$A$5:$J$27,MATCH(O45,【参考】数式用!$B$4:$J$4,0)+1,0),"")</f>
        <v/>
      </c>
      <c r="Q45" s="161"/>
      <c r="R45" s="571" t="str">
        <f>IFERROR(VLOOKUP(K44,【参考】数式用!$A$5:$J$27,MATCH(Q45,【参考】数式用!$B$4:$J$4,0)+1,0),"")</f>
        <v/>
      </c>
      <c r="S45" s="182" t="s">
        <v>19</v>
      </c>
      <c r="T45" s="572">
        <v>6</v>
      </c>
      <c r="U45" s="183" t="s">
        <v>10</v>
      </c>
      <c r="V45" s="118">
        <v>4</v>
      </c>
      <c r="W45" s="183" t="s">
        <v>45</v>
      </c>
      <c r="X45" s="572">
        <v>6</v>
      </c>
      <c r="Y45" s="183" t="s">
        <v>10</v>
      </c>
      <c r="Z45" s="118">
        <v>5</v>
      </c>
      <c r="AA45" s="183" t="s">
        <v>13</v>
      </c>
      <c r="AB45" s="573" t="s">
        <v>24</v>
      </c>
      <c r="AC45" s="574">
        <f t="shared" si="31"/>
        <v>2</v>
      </c>
      <c r="AD45" s="183" t="s">
        <v>38</v>
      </c>
      <c r="AE45" s="575" t="str">
        <f>IFERROR(ROUNDDOWN(ROUND(L44*R45,0)*M44,0)*AC45,"")</f>
        <v/>
      </c>
      <c r="AF45" s="576" t="str">
        <f>IFERROR(ROUNDDOWN(ROUND(L44*(R45-P45),0)*M44,0)*AC45,"")</f>
        <v/>
      </c>
      <c r="AG45" s="577"/>
      <c r="AH45" s="462"/>
      <c r="AI45" s="463"/>
      <c r="AJ45" s="464"/>
      <c r="AK45" s="465"/>
      <c r="AL45" s="466"/>
      <c r="AM45" s="467"/>
      <c r="AN45" s="57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9"/>
      <c r="AP45" s="566" t="str">
        <f>IF(K44&lt;&gt;"","P列・R列に色付け","")</f>
        <v/>
      </c>
      <c r="AY45" s="552" t="str">
        <f>G44</f>
        <v/>
      </c>
    </row>
    <row r="46" spans="1:51" ht="32.1" customHeight="1" thickBot="1">
      <c r="A46" s="1282"/>
      <c r="B46" s="1221"/>
      <c r="C46" s="1221"/>
      <c r="D46" s="1221"/>
      <c r="E46" s="1221"/>
      <c r="F46" s="1221"/>
      <c r="G46" s="1224"/>
      <c r="H46" s="1224"/>
      <c r="I46" s="1224"/>
      <c r="J46" s="1224"/>
      <c r="K46" s="1224"/>
      <c r="L46" s="1227"/>
      <c r="M46" s="1230"/>
      <c r="N46" s="580" t="s">
        <v>140</v>
      </c>
      <c r="O46" s="164"/>
      <c r="P46" s="600" t="str">
        <f>IFERROR(VLOOKUP(K44,【参考】数式用!$A$5:$J$27,MATCH(O46,【参考】数式用!$B$4:$J$4,0)+1,0),"")</f>
        <v/>
      </c>
      <c r="Q46" s="162"/>
      <c r="R46" s="581" t="str">
        <f>IFERROR(VLOOKUP(K44,【参考】数式用!$A$5:$J$27,MATCH(Q46,【参考】数式用!$B$4:$J$4,0)+1,0),"")</f>
        <v/>
      </c>
      <c r="S46" s="582" t="s">
        <v>19</v>
      </c>
      <c r="T46" s="583">
        <v>6</v>
      </c>
      <c r="U46" s="584" t="s">
        <v>10</v>
      </c>
      <c r="V46" s="119">
        <v>4</v>
      </c>
      <c r="W46" s="584" t="s">
        <v>45</v>
      </c>
      <c r="X46" s="583">
        <v>6</v>
      </c>
      <c r="Y46" s="584" t="s">
        <v>10</v>
      </c>
      <c r="Z46" s="119">
        <v>5</v>
      </c>
      <c r="AA46" s="584" t="s">
        <v>13</v>
      </c>
      <c r="AB46" s="585" t="s">
        <v>24</v>
      </c>
      <c r="AC46" s="586">
        <f t="shared" si="31"/>
        <v>2</v>
      </c>
      <c r="AD46" s="584" t="s">
        <v>38</v>
      </c>
      <c r="AE46" s="599" t="str">
        <f>IFERROR(ROUNDDOWN(ROUND(L44*R46,0)*M44,0)*AC46,"")</f>
        <v/>
      </c>
      <c r="AF46" s="588" t="str">
        <f>IFERROR(ROUNDDOWN(ROUND(L44*(R46-P46),0)*M44,0)*AC46,"")</f>
        <v/>
      </c>
      <c r="AG46" s="589">
        <f t="shared" ref="AG46" si="50">IF(AND(O46="ベア加算なし",Q46="ベア加算"),AE46,0)</f>
        <v>0</v>
      </c>
      <c r="AH46" s="468"/>
      <c r="AI46" s="469"/>
      <c r="AJ46" s="470"/>
      <c r="AK46" s="471"/>
      <c r="AL46" s="472"/>
      <c r="AM46" s="473"/>
      <c r="AN46" s="59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1" t="str">
        <f>IF(K44&lt;&gt;"","P列・R列に色付け","")</f>
        <v/>
      </c>
      <c r="AQ46" s="592"/>
      <c r="AR46" s="592"/>
      <c r="AX46" s="593"/>
      <c r="AY46" s="552"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6" t="s">
        <v>197</v>
      </c>
      <c r="O47" s="160"/>
      <c r="P47" s="557" t="str">
        <f>IFERROR(VLOOKUP(K47,【参考】数式用!$A$5:$J$27,MATCH(O47,【参考】数式用!$B$4:$J$4,0)+1,0),"")</f>
        <v/>
      </c>
      <c r="Q47" s="160"/>
      <c r="R47" s="557" t="str">
        <f>IFERROR(VLOOKUP(K47,【参考】数式用!$A$5:$J$27,MATCH(Q47,【参考】数式用!$B$4:$J$4,0)+1,0),"")</f>
        <v/>
      </c>
      <c r="S47" s="558" t="s">
        <v>19</v>
      </c>
      <c r="T47" s="559">
        <v>6</v>
      </c>
      <c r="U47" s="211" t="s">
        <v>10</v>
      </c>
      <c r="V47" s="79">
        <v>4</v>
      </c>
      <c r="W47" s="211" t="s">
        <v>45</v>
      </c>
      <c r="X47" s="559">
        <v>6</v>
      </c>
      <c r="Y47" s="211" t="s">
        <v>10</v>
      </c>
      <c r="Z47" s="79">
        <v>5</v>
      </c>
      <c r="AA47" s="211" t="s">
        <v>13</v>
      </c>
      <c r="AB47" s="560" t="s">
        <v>24</v>
      </c>
      <c r="AC47" s="561">
        <f t="shared" ref="AC47:AC94" si="52">IF(V47&gt;=1,(X47*12+Z47)-(T47*12+V47)+1,"")</f>
        <v>2</v>
      </c>
      <c r="AD47" s="211" t="s">
        <v>38</v>
      </c>
      <c r="AE47" s="562" t="str">
        <f>IFERROR(ROUNDDOWN(ROUND(L47*R47,0)*M47,0)*AC47,"")</f>
        <v/>
      </c>
      <c r="AF47" s="563" t="str">
        <f>IFERROR(ROUNDDOWN(ROUND(L47*(R47-P47),0)*M47,0)*AC47,"")</f>
        <v/>
      </c>
      <c r="AG47" s="564"/>
      <c r="AH47" s="474"/>
      <c r="AI47" s="482"/>
      <c r="AJ47" s="479"/>
      <c r="AK47" s="480"/>
      <c r="AL47" s="460"/>
      <c r="AM47" s="461"/>
      <c r="AN47" s="565" t="str">
        <f t="shared" ref="AN47" si="53">IF(AP47="","",IF(R47&lt;P47,"！加算の要件上は問題ありませんが、令和６年３月と比較して４・５月に加算率が下がる計画になっています。",""))</f>
        <v/>
      </c>
      <c r="AP47" s="566" t="str">
        <f>IF(K47&lt;&gt;"","P列・R列に色付け","")</f>
        <v/>
      </c>
      <c r="AQ47" s="567" t="str">
        <f>IFERROR(VLOOKUP(K47,【参考】数式用!$AJ$2:$AK$24,2,FALSE),"")</f>
        <v/>
      </c>
      <c r="AR47" s="569" t="str">
        <f>Q47&amp;Q48&amp;Q49</f>
        <v/>
      </c>
      <c r="AS47" s="567" t="str">
        <f t="shared" ref="AS47" si="54">IF(AG49&lt;&gt;0,IF(AH49="○","入力済","未入力"),"")</f>
        <v/>
      </c>
      <c r="AT47" s="568" t="str">
        <f>IF(OR(Q47="処遇加算Ⅰ",Q47="処遇加算Ⅱ"),IF(OR(AI47="○",AI47="令和６年度中に満たす"),"入力済","未入力"),"")</f>
        <v/>
      </c>
      <c r="AU47" s="569" t="str">
        <f>IF(Q47="処遇加算Ⅲ",IF(AJ47="○","入力済","未入力"),"")</f>
        <v/>
      </c>
      <c r="AV47" s="567" t="str">
        <f>IF(Q47="処遇加算Ⅰ",IF(OR(AK47="○",AK47="令和６年度中に満たす"),"入力済","未入力"),"")</f>
        <v/>
      </c>
      <c r="AW47" s="56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2" t="str">
        <f>IF(Q48="特定加算Ⅰ",IF(AM48="","未入力","入力済"),"")</f>
        <v/>
      </c>
      <c r="AY47" s="552" t="str">
        <f>G47</f>
        <v/>
      </c>
    </row>
    <row r="48" spans="1:51" ht="32.1" customHeight="1">
      <c r="A48" s="1281"/>
      <c r="B48" s="1220"/>
      <c r="C48" s="1220"/>
      <c r="D48" s="1220"/>
      <c r="E48" s="1220"/>
      <c r="F48" s="1220"/>
      <c r="G48" s="1223"/>
      <c r="H48" s="1223"/>
      <c r="I48" s="1223"/>
      <c r="J48" s="1223"/>
      <c r="K48" s="1223"/>
      <c r="L48" s="1226"/>
      <c r="M48" s="1229"/>
      <c r="N48" s="570" t="s">
        <v>174</v>
      </c>
      <c r="O48" s="161"/>
      <c r="P48" s="571" t="str">
        <f>IFERROR(VLOOKUP(K47,【参考】数式用!$A$5:$J$27,MATCH(O48,【参考】数式用!$B$4:$J$4,0)+1,0),"")</f>
        <v/>
      </c>
      <c r="Q48" s="161"/>
      <c r="R48" s="571" t="str">
        <f>IFERROR(VLOOKUP(K47,【参考】数式用!$A$5:$J$27,MATCH(Q48,【参考】数式用!$B$4:$J$4,0)+1,0),"")</f>
        <v/>
      </c>
      <c r="S48" s="182" t="s">
        <v>19</v>
      </c>
      <c r="T48" s="572">
        <v>6</v>
      </c>
      <c r="U48" s="183" t="s">
        <v>10</v>
      </c>
      <c r="V48" s="118">
        <v>4</v>
      </c>
      <c r="W48" s="183" t="s">
        <v>45</v>
      </c>
      <c r="X48" s="572">
        <v>6</v>
      </c>
      <c r="Y48" s="183" t="s">
        <v>10</v>
      </c>
      <c r="Z48" s="118">
        <v>5</v>
      </c>
      <c r="AA48" s="183" t="s">
        <v>13</v>
      </c>
      <c r="AB48" s="573" t="s">
        <v>24</v>
      </c>
      <c r="AC48" s="574">
        <f t="shared" si="52"/>
        <v>2</v>
      </c>
      <c r="AD48" s="183" t="s">
        <v>38</v>
      </c>
      <c r="AE48" s="575" t="str">
        <f>IFERROR(ROUNDDOWN(ROUND(L47*R48,0)*M47,0)*AC48,"")</f>
        <v/>
      </c>
      <c r="AF48" s="576" t="str">
        <f>IFERROR(ROUNDDOWN(ROUND(L47*(R48-P48),0)*M47,0)*AC48,"")</f>
        <v/>
      </c>
      <c r="AG48" s="577"/>
      <c r="AH48" s="462"/>
      <c r="AI48" s="463"/>
      <c r="AJ48" s="464"/>
      <c r="AK48" s="465"/>
      <c r="AL48" s="466"/>
      <c r="AM48" s="467"/>
      <c r="AN48" s="57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9"/>
      <c r="AP48" s="566" t="str">
        <f>IF(K47&lt;&gt;"","P列・R列に色付け","")</f>
        <v/>
      </c>
      <c r="AY48" s="552" t="str">
        <f>G47</f>
        <v/>
      </c>
    </row>
    <row r="49" spans="1:51" ht="32.1" customHeight="1" thickBot="1">
      <c r="A49" s="1282"/>
      <c r="B49" s="1221"/>
      <c r="C49" s="1221"/>
      <c r="D49" s="1221"/>
      <c r="E49" s="1221"/>
      <c r="F49" s="1221"/>
      <c r="G49" s="1224"/>
      <c r="H49" s="1224"/>
      <c r="I49" s="1224"/>
      <c r="J49" s="1224"/>
      <c r="K49" s="1224"/>
      <c r="L49" s="1227"/>
      <c r="M49" s="1230"/>
      <c r="N49" s="580" t="s">
        <v>140</v>
      </c>
      <c r="O49" s="164"/>
      <c r="P49" s="600" t="str">
        <f>IFERROR(VLOOKUP(K47,【参考】数式用!$A$5:$J$27,MATCH(O49,【参考】数式用!$B$4:$J$4,0)+1,0),"")</f>
        <v/>
      </c>
      <c r="Q49" s="162"/>
      <c r="R49" s="581" t="str">
        <f>IFERROR(VLOOKUP(K47,【参考】数式用!$A$5:$J$27,MATCH(Q49,【参考】数式用!$B$4:$J$4,0)+1,0),"")</f>
        <v/>
      </c>
      <c r="S49" s="582" t="s">
        <v>19</v>
      </c>
      <c r="T49" s="583">
        <v>6</v>
      </c>
      <c r="U49" s="584" t="s">
        <v>10</v>
      </c>
      <c r="V49" s="119">
        <v>4</v>
      </c>
      <c r="W49" s="584" t="s">
        <v>45</v>
      </c>
      <c r="X49" s="583">
        <v>6</v>
      </c>
      <c r="Y49" s="584" t="s">
        <v>10</v>
      </c>
      <c r="Z49" s="119">
        <v>5</v>
      </c>
      <c r="AA49" s="584" t="s">
        <v>13</v>
      </c>
      <c r="AB49" s="585" t="s">
        <v>24</v>
      </c>
      <c r="AC49" s="586">
        <f t="shared" si="52"/>
        <v>2</v>
      </c>
      <c r="AD49" s="584" t="s">
        <v>38</v>
      </c>
      <c r="AE49" s="599" t="str">
        <f>IFERROR(ROUNDDOWN(ROUND(L47*R49,0)*M47,0)*AC49,"")</f>
        <v/>
      </c>
      <c r="AF49" s="588" t="str">
        <f>IFERROR(ROUNDDOWN(ROUND(L47*(R49-P49),0)*M47,0)*AC49,"")</f>
        <v/>
      </c>
      <c r="AG49" s="589">
        <f t="shared" ref="AG49" si="56">IF(AND(O49="ベア加算なし",Q49="ベア加算"),AE49,0)</f>
        <v>0</v>
      </c>
      <c r="AH49" s="468"/>
      <c r="AI49" s="469"/>
      <c r="AJ49" s="470"/>
      <c r="AK49" s="471"/>
      <c r="AL49" s="472"/>
      <c r="AM49" s="473"/>
      <c r="AN49" s="59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1" t="str">
        <f>IF(K47&lt;&gt;"","P列・R列に色付け","")</f>
        <v/>
      </c>
      <c r="AQ49" s="592"/>
      <c r="AR49" s="592"/>
      <c r="AX49" s="593"/>
      <c r="AY49" s="552"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6" t="s">
        <v>197</v>
      </c>
      <c r="O50" s="160"/>
      <c r="P50" s="557" t="str">
        <f>IFERROR(VLOOKUP(K50,【参考】数式用!$A$5:$J$27,MATCH(O50,【参考】数式用!$B$4:$J$4,0)+1,0),"")</f>
        <v/>
      </c>
      <c r="Q50" s="160"/>
      <c r="R50" s="557" t="str">
        <f>IFERROR(VLOOKUP(K50,【参考】数式用!$A$5:$J$27,MATCH(Q50,【参考】数式用!$B$4:$J$4,0)+1,0),"")</f>
        <v/>
      </c>
      <c r="S50" s="558" t="s">
        <v>19</v>
      </c>
      <c r="T50" s="559">
        <v>6</v>
      </c>
      <c r="U50" s="211" t="s">
        <v>10</v>
      </c>
      <c r="V50" s="79">
        <v>4</v>
      </c>
      <c r="W50" s="211" t="s">
        <v>45</v>
      </c>
      <c r="X50" s="559">
        <v>6</v>
      </c>
      <c r="Y50" s="211" t="s">
        <v>10</v>
      </c>
      <c r="Z50" s="79">
        <v>5</v>
      </c>
      <c r="AA50" s="211" t="s">
        <v>13</v>
      </c>
      <c r="AB50" s="560" t="s">
        <v>24</v>
      </c>
      <c r="AC50" s="561">
        <f t="shared" si="52"/>
        <v>2</v>
      </c>
      <c r="AD50" s="211" t="s">
        <v>38</v>
      </c>
      <c r="AE50" s="562" t="str">
        <f>IFERROR(ROUNDDOWN(ROUND(L50*R50,0)*M50,0)*AC50,"")</f>
        <v/>
      </c>
      <c r="AF50" s="563" t="str">
        <f>IFERROR(ROUNDDOWN(ROUND(L50*(R50-P50),0)*M50,0)*AC50,"")</f>
        <v/>
      </c>
      <c r="AG50" s="564"/>
      <c r="AH50" s="474"/>
      <c r="AI50" s="482"/>
      <c r="AJ50" s="479"/>
      <c r="AK50" s="480"/>
      <c r="AL50" s="460"/>
      <c r="AM50" s="461"/>
      <c r="AN50" s="565" t="str">
        <f t="shared" ref="AN50" si="58">IF(AP50="","",IF(R50&lt;P50,"！加算の要件上は問題ありませんが、令和６年３月と比較して４・５月に加算率が下がる計画になっています。",""))</f>
        <v/>
      </c>
      <c r="AP50" s="566" t="str">
        <f>IF(K50&lt;&gt;"","P列・R列に色付け","")</f>
        <v/>
      </c>
      <c r="AQ50" s="567" t="str">
        <f>IFERROR(VLOOKUP(K50,【参考】数式用!$AJ$2:$AK$24,2,FALSE),"")</f>
        <v/>
      </c>
      <c r="AR50" s="569" t="str">
        <f>Q50&amp;Q51&amp;Q52</f>
        <v/>
      </c>
      <c r="AS50" s="567" t="str">
        <f t="shared" ref="AS50" si="59">IF(AG52&lt;&gt;0,IF(AH52="○","入力済","未入力"),"")</f>
        <v/>
      </c>
      <c r="AT50" s="568" t="str">
        <f>IF(OR(Q50="処遇加算Ⅰ",Q50="処遇加算Ⅱ"),IF(OR(AI50="○",AI50="令和６年度中に満たす"),"入力済","未入力"),"")</f>
        <v/>
      </c>
      <c r="AU50" s="569" t="str">
        <f>IF(Q50="処遇加算Ⅲ",IF(AJ50="○","入力済","未入力"),"")</f>
        <v/>
      </c>
      <c r="AV50" s="567" t="str">
        <f>IF(Q50="処遇加算Ⅰ",IF(OR(AK50="○",AK50="令和６年度中に満たす"),"入力済","未入力"),"")</f>
        <v/>
      </c>
      <c r="AW50" s="56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2" t="str">
        <f>IF(Q51="特定加算Ⅰ",IF(AM51="","未入力","入力済"),"")</f>
        <v/>
      </c>
      <c r="AY50" s="552" t="str">
        <f>G50</f>
        <v/>
      </c>
    </row>
    <row r="51" spans="1:51" ht="32.1" customHeight="1">
      <c r="A51" s="1281"/>
      <c r="B51" s="1220"/>
      <c r="C51" s="1220"/>
      <c r="D51" s="1220"/>
      <c r="E51" s="1220"/>
      <c r="F51" s="1220"/>
      <c r="G51" s="1223"/>
      <c r="H51" s="1223"/>
      <c r="I51" s="1223"/>
      <c r="J51" s="1223"/>
      <c r="K51" s="1223"/>
      <c r="L51" s="1226"/>
      <c r="M51" s="1229"/>
      <c r="N51" s="570" t="s">
        <v>174</v>
      </c>
      <c r="O51" s="161"/>
      <c r="P51" s="571" t="str">
        <f>IFERROR(VLOOKUP(K50,【参考】数式用!$A$5:$J$27,MATCH(O51,【参考】数式用!$B$4:$J$4,0)+1,0),"")</f>
        <v/>
      </c>
      <c r="Q51" s="161"/>
      <c r="R51" s="571" t="str">
        <f>IFERROR(VLOOKUP(K50,【参考】数式用!$A$5:$J$27,MATCH(Q51,【参考】数式用!$B$4:$J$4,0)+1,0),"")</f>
        <v/>
      </c>
      <c r="S51" s="182" t="s">
        <v>19</v>
      </c>
      <c r="T51" s="572">
        <v>6</v>
      </c>
      <c r="U51" s="183" t="s">
        <v>10</v>
      </c>
      <c r="V51" s="118">
        <v>4</v>
      </c>
      <c r="W51" s="183" t="s">
        <v>45</v>
      </c>
      <c r="X51" s="572">
        <v>6</v>
      </c>
      <c r="Y51" s="183" t="s">
        <v>10</v>
      </c>
      <c r="Z51" s="118">
        <v>5</v>
      </c>
      <c r="AA51" s="183" t="s">
        <v>13</v>
      </c>
      <c r="AB51" s="573" t="s">
        <v>24</v>
      </c>
      <c r="AC51" s="574">
        <f t="shared" si="52"/>
        <v>2</v>
      </c>
      <c r="AD51" s="183" t="s">
        <v>38</v>
      </c>
      <c r="AE51" s="575" t="str">
        <f>IFERROR(ROUNDDOWN(ROUND(L50*R51,0)*M50,0)*AC51,"")</f>
        <v/>
      </c>
      <c r="AF51" s="576" t="str">
        <f>IFERROR(ROUNDDOWN(ROUND(L50*(R51-P51),0)*M50,0)*AC51,"")</f>
        <v/>
      </c>
      <c r="AG51" s="577"/>
      <c r="AH51" s="462"/>
      <c r="AI51" s="463"/>
      <c r="AJ51" s="464"/>
      <c r="AK51" s="465"/>
      <c r="AL51" s="466"/>
      <c r="AM51" s="467"/>
      <c r="AN51" s="57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9"/>
      <c r="AP51" s="566" t="str">
        <f>IF(K50&lt;&gt;"","P列・R列に色付け","")</f>
        <v/>
      </c>
      <c r="AY51" s="552" t="str">
        <f>G50</f>
        <v/>
      </c>
    </row>
    <row r="52" spans="1:51" ht="32.1" customHeight="1" thickBot="1">
      <c r="A52" s="1282"/>
      <c r="B52" s="1221"/>
      <c r="C52" s="1221"/>
      <c r="D52" s="1221"/>
      <c r="E52" s="1221"/>
      <c r="F52" s="1221"/>
      <c r="G52" s="1224"/>
      <c r="H52" s="1224"/>
      <c r="I52" s="1224"/>
      <c r="J52" s="1224"/>
      <c r="K52" s="1224"/>
      <c r="L52" s="1227"/>
      <c r="M52" s="1230"/>
      <c r="N52" s="580" t="s">
        <v>140</v>
      </c>
      <c r="O52" s="164"/>
      <c r="P52" s="600" t="str">
        <f>IFERROR(VLOOKUP(K50,【参考】数式用!$A$5:$J$27,MATCH(O52,【参考】数式用!$B$4:$J$4,0)+1,0),"")</f>
        <v/>
      </c>
      <c r="Q52" s="162"/>
      <c r="R52" s="581" t="str">
        <f>IFERROR(VLOOKUP(K50,【参考】数式用!$A$5:$J$27,MATCH(Q52,【参考】数式用!$B$4:$J$4,0)+1,0),"")</f>
        <v/>
      </c>
      <c r="S52" s="582" t="s">
        <v>19</v>
      </c>
      <c r="T52" s="583">
        <v>6</v>
      </c>
      <c r="U52" s="584" t="s">
        <v>10</v>
      </c>
      <c r="V52" s="119">
        <v>4</v>
      </c>
      <c r="W52" s="584" t="s">
        <v>45</v>
      </c>
      <c r="X52" s="583">
        <v>6</v>
      </c>
      <c r="Y52" s="584" t="s">
        <v>10</v>
      </c>
      <c r="Z52" s="119">
        <v>5</v>
      </c>
      <c r="AA52" s="584" t="s">
        <v>13</v>
      </c>
      <c r="AB52" s="585" t="s">
        <v>24</v>
      </c>
      <c r="AC52" s="586">
        <f t="shared" si="52"/>
        <v>2</v>
      </c>
      <c r="AD52" s="584" t="s">
        <v>38</v>
      </c>
      <c r="AE52" s="599" t="str">
        <f>IFERROR(ROUNDDOWN(ROUND(L50*R52,0)*M50,0)*AC52,"")</f>
        <v/>
      </c>
      <c r="AF52" s="588" t="str">
        <f>IFERROR(ROUNDDOWN(ROUND(L50*(R52-P52),0)*M50,0)*AC52,"")</f>
        <v/>
      </c>
      <c r="AG52" s="589">
        <f t="shared" ref="AG52" si="61">IF(AND(O52="ベア加算なし",Q52="ベア加算"),AE52,0)</f>
        <v>0</v>
      </c>
      <c r="AH52" s="468"/>
      <c r="AI52" s="469"/>
      <c r="AJ52" s="470"/>
      <c r="AK52" s="471"/>
      <c r="AL52" s="472"/>
      <c r="AM52" s="473"/>
      <c r="AN52" s="59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1" t="str">
        <f>IF(K50&lt;&gt;"","P列・R列に色付け","")</f>
        <v/>
      </c>
      <c r="AQ52" s="592"/>
      <c r="AR52" s="592"/>
      <c r="AX52" s="593"/>
      <c r="AY52" s="552"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6" t="s">
        <v>197</v>
      </c>
      <c r="O53" s="160"/>
      <c r="P53" s="557" t="str">
        <f>IFERROR(VLOOKUP(K53,【参考】数式用!$A$5:$J$27,MATCH(O53,【参考】数式用!$B$4:$J$4,0)+1,0),"")</f>
        <v/>
      </c>
      <c r="Q53" s="160"/>
      <c r="R53" s="557" t="str">
        <f>IFERROR(VLOOKUP(K53,【参考】数式用!$A$5:$J$27,MATCH(Q53,【参考】数式用!$B$4:$J$4,0)+1,0),"")</f>
        <v/>
      </c>
      <c r="S53" s="558" t="s">
        <v>19</v>
      </c>
      <c r="T53" s="559">
        <v>6</v>
      </c>
      <c r="U53" s="211" t="s">
        <v>10</v>
      </c>
      <c r="V53" s="79">
        <v>4</v>
      </c>
      <c r="W53" s="211" t="s">
        <v>45</v>
      </c>
      <c r="X53" s="559">
        <v>6</v>
      </c>
      <c r="Y53" s="211" t="s">
        <v>10</v>
      </c>
      <c r="Z53" s="79">
        <v>5</v>
      </c>
      <c r="AA53" s="211" t="s">
        <v>13</v>
      </c>
      <c r="AB53" s="560" t="s">
        <v>24</v>
      </c>
      <c r="AC53" s="561">
        <f t="shared" si="52"/>
        <v>2</v>
      </c>
      <c r="AD53" s="211" t="s">
        <v>38</v>
      </c>
      <c r="AE53" s="562" t="str">
        <f>IFERROR(ROUNDDOWN(ROUND(L53*R53,0)*M53,0)*AC53,"")</f>
        <v/>
      </c>
      <c r="AF53" s="563" t="str">
        <f>IFERROR(ROUNDDOWN(ROUND(L53*(R53-P53),0)*M53,0)*AC53,"")</f>
        <v/>
      </c>
      <c r="AG53" s="564"/>
      <c r="AH53" s="474"/>
      <c r="AI53" s="482"/>
      <c r="AJ53" s="479"/>
      <c r="AK53" s="480"/>
      <c r="AL53" s="460"/>
      <c r="AM53" s="461"/>
      <c r="AN53" s="565" t="str">
        <f t="shared" ref="AN53" si="63">IF(AP53="","",IF(R53&lt;P53,"！加算の要件上は問題ありませんが、令和６年３月と比較して４・５月に加算率が下がる計画になっています。",""))</f>
        <v/>
      </c>
      <c r="AP53" s="566" t="str">
        <f>IF(K53&lt;&gt;"","P列・R列に色付け","")</f>
        <v/>
      </c>
      <c r="AQ53" s="567" t="str">
        <f>IFERROR(VLOOKUP(K53,【参考】数式用!$AJ$2:$AK$24,2,FALSE),"")</f>
        <v/>
      </c>
      <c r="AR53" s="569" t="str">
        <f>Q53&amp;Q54&amp;Q55</f>
        <v/>
      </c>
      <c r="AS53" s="567" t="str">
        <f t="shared" ref="AS53" si="64">IF(AG55&lt;&gt;0,IF(AH55="○","入力済","未入力"),"")</f>
        <v/>
      </c>
      <c r="AT53" s="568" t="str">
        <f>IF(OR(Q53="処遇加算Ⅰ",Q53="処遇加算Ⅱ"),IF(OR(AI53="○",AI53="令和６年度中に満たす"),"入力済","未入力"),"")</f>
        <v/>
      </c>
      <c r="AU53" s="569" t="str">
        <f>IF(Q53="処遇加算Ⅲ",IF(AJ53="○","入力済","未入力"),"")</f>
        <v/>
      </c>
      <c r="AV53" s="567" t="str">
        <f>IF(Q53="処遇加算Ⅰ",IF(OR(AK53="○",AK53="令和６年度中に満たす"),"入力済","未入力"),"")</f>
        <v/>
      </c>
      <c r="AW53" s="56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2" t="str">
        <f>IF(Q54="特定加算Ⅰ",IF(AM54="","未入力","入力済"),"")</f>
        <v/>
      </c>
      <c r="AY53" s="552" t="str">
        <f>G53</f>
        <v/>
      </c>
    </row>
    <row r="54" spans="1:51" ht="32.1" customHeight="1">
      <c r="A54" s="1281"/>
      <c r="B54" s="1220"/>
      <c r="C54" s="1220"/>
      <c r="D54" s="1220"/>
      <c r="E54" s="1220"/>
      <c r="F54" s="1220"/>
      <c r="G54" s="1223"/>
      <c r="H54" s="1223"/>
      <c r="I54" s="1223"/>
      <c r="J54" s="1223"/>
      <c r="K54" s="1223"/>
      <c r="L54" s="1226"/>
      <c r="M54" s="1229"/>
      <c r="N54" s="570" t="s">
        <v>174</v>
      </c>
      <c r="O54" s="161"/>
      <c r="P54" s="571" t="str">
        <f>IFERROR(VLOOKUP(K53,【参考】数式用!$A$5:$J$27,MATCH(O54,【参考】数式用!$B$4:$J$4,0)+1,0),"")</f>
        <v/>
      </c>
      <c r="Q54" s="161"/>
      <c r="R54" s="571" t="str">
        <f>IFERROR(VLOOKUP(K53,【参考】数式用!$A$5:$J$27,MATCH(Q54,【参考】数式用!$B$4:$J$4,0)+1,0),"")</f>
        <v/>
      </c>
      <c r="S54" s="182" t="s">
        <v>19</v>
      </c>
      <c r="T54" s="572">
        <v>6</v>
      </c>
      <c r="U54" s="183" t="s">
        <v>10</v>
      </c>
      <c r="V54" s="118">
        <v>4</v>
      </c>
      <c r="W54" s="183" t="s">
        <v>45</v>
      </c>
      <c r="X54" s="572">
        <v>6</v>
      </c>
      <c r="Y54" s="183" t="s">
        <v>10</v>
      </c>
      <c r="Z54" s="118">
        <v>5</v>
      </c>
      <c r="AA54" s="183" t="s">
        <v>13</v>
      </c>
      <c r="AB54" s="573" t="s">
        <v>24</v>
      </c>
      <c r="AC54" s="574">
        <f t="shared" si="52"/>
        <v>2</v>
      </c>
      <c r="AD54" s="183" t="s">
        <v>38</v>
      </c>
      <c r="AE54" s="575" t="str">
        <f>IFERROR(ROUNDDOWN(ROUND(L53*R54,0)*M53,0)*AC54,"")</f>
        <v/>
      </c>
      <c r="AF54" s="576" t="str">
        <f>IFERROR(ROUNDDOWN(ROUND(L53*(R54-P54),0)*M53,0)*AC54,"")</f>
        <v/>
      </c>
      <c r="AG54" s="577"/>
      <c r="AH54" s="462"/>
      <c r="AI54" s="463"/>
      <c r="AJ54" s="464"/>
      <c r="AK54" s="465"/>
      <c r="AL54" s="466"/>
      <c r="AM54" s="467"/>
      <c r="AN54" s="57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9"/>
      <c r="AP54" s="566" t="str">
        <f>IF(K53&lt;&gt;"","P列・R列に色付け","")</f>
        <v/>
      </c>
      <c r="AY54" s="552" t="str">
        <f>G53</f>
        <v/>
      </c>
    </row>
    <row r="55" spans="1:51" ht="32.1" customHeight="1" thickBot="1">
      <c r="A55" s="1282"/>
      <c r="B55" s="1221"/>
      <c r="C55" s="1221"/>
      <c r="D55" s="1221"/>
      <c r="E55" s="1221"/>
      <c r="F55" s="1221"/>
      <c r="G55" s="1224"/>
      <c r="H55" s="1224"/>
      <c r="I55" s="1224"/>
      <c r="J55" s="1224"/>
      <c r="K55" s="1224"/>
      <c r="L55" s="1227"/>
      <c r="M55" s="1230"/>
      <c r="N55" s="580" t="s">
        <v>140</v>
      </c>
      <c r="O55" s="164"/>
      <c r="P55" s="600" t="str">
        <f>IFERROR(VLOOKUP(K53,【参考】数式用!$A$5:$J$27,MATCH(O55,【参考】数式用!$B$4:$J$4,0)+1,0),"")</f>
        <v/>
      </c>
      <c r="Q55" s="162"/>
      <c r="R55" s="581" t="str">
        <f>IFERROR(VLOOKUP(K53,【参考】数式用!$A$5:$J$27,MATCH(Q55,【参考】数式用!$B$4:$J$4,0)+1,0),"")</f>
        <v/>
      </c>
      <c r="S55" s="582" t="s">
        <v>19</v>
      </c>
      <c r="T55" s="583">
        <v>6</v>
      </c>
      <c r="U55" s="584" t="s">
        <v>10</v>
      </c>
      <c r="V55" s="119">
        <v>4</v>
      </c>
      <c r="W55" s="584" t="s">
        <v>45</v>
      </c>
      <c r="X55" s="583">
        <v>6</v>
      </c>
      <c r="Y55" s="584" t="s">
        <v>10</v>
      </c>
      <c r="Z55" s="119">
        <v>5</v>
      </c>
      <c r="AA55" s="584" t="s">
        <v>13</v>
      </c>
      <c r="AB55" s="585" t="s">
        <v>24</v>
      </c>
      <c r="AC55" s="586">
        <f t="shared" si="52"/>
        <v>2</v>
      </c>
      <c r="AD55" s="584" t="s">
        <v>38</v>
      </c>
      <c r="AE55" s="599" t="str">
        <f>IFERROR(ROUNDDOWN(ROUND(L53*R55,0)*M53,0)*AC55,"")</f>
        <v/>
      </c>
      <c r="AF55" s="588" t="str">
        <f>IFERROR(ROUNDDOWN(ROUND(L53*(R55-P55),0)*M53,0)*AC55,"")</f>
        <v/>
      </c>
      <c r="AG55" s="589">
        <f t="shared" ref="AG55:AG118" si="66">IF(AND(O55="ベア加算なし",Q55="ベア加算"),AE55,0)</f>
        <v>0</v>
      </c>
      <c r="AH55" s="468"/>
      <c r="AI55" s="469"/>
      <c r="AJ55" s="470"/>
      <c r="AK55" s="471"/>
      <c r="AL55" s="472"/>
      <c r="AM55" s="473"/>
      <c r="AN55" s="59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1" t="str">
        <f>IF(K53&lt;&gt;"","P列・R列に色付け","")</f>
        <v/>
      </c>
      <c r="AQ55" s="592"/>
      <c r="AR55" s="592"/>
      <c r="AX55" s="593"/>
      <c r="AY55" s="552"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6" t="s">
        <v>197</v>
      </c>
      <c r="O56" s="160"/>
      <c r="P56" s="557" t="str">
        <f>IFERROR(VLOOKUP(K56,【参考】数式用!$A$5:$J$27,MATCH(O56,【参考】数式用!$B$4:$J$4,0)+1,0),"")</f>
        <v/>
      </c>
      <c r="Q56" s="160"/>
      <c r="R56" s="557" t="str">
        <f>IFERROR(VLOOKUP(K56,【参考】数式用!$A$5:$J$27,MATCH(Q56,【参考】数式用!$B$4:$J$4,0)+1,0),"")</f>
        <v/>
      </c>
      <c r="S56" s="558" t="s">
        <v>19</v>
      </c>
      <c r="T56" s="559">
        <v>6</v>
      </c>
      <c r="U56" s="211" t="s">
        <v>10</v>
      </c>
      <c r="V56" s="79">
        <v>4</v>
      </c>
      <c r="W56" s="211" t="s">
        <v>45</v>
      </c>
      <c r="X56" s="559">
        <v>6</v>
      </c>
      <c r="Y56" s="211" t="s">
        <v>10</v>
      </c>
      <c r="Z56" s="79">
        <v>5</v>
      </c>
      <c r="AA56" s="211" t="s">
        <v>13</v>
      </c>
      <c r="AB56" s="560" t="s">
        <v>24</v>
      </c>
      <c r="AC56" s="561">
        <f t="shared" si="52"/>
        <v>2</v>
      </c>
      <c r="AD56" s="211" t="s">
        <v>38</v>
      </c>
      <c r="AE56" s="562" t="str">
        <f>IFERROR(ROUNDDOWN(ROUND(L56*R56,0)*M56,0)*AC56,"")</f>
        <v/>
      </c>
      <c r="AF56" s="563" t="str">
        <f>IFERROR(ROUNDDOWN(ROUND(L56*(R56-P56),0)*M56,0)*AC56,"")</f>
        <v/>
      </c>
      <c r="AG56" s="564"/>
      <c r="AH56" s="474"/>
      <c r="AI56" s="482"/>
      <c r="AJ56" s="479"/>
      <c r="AK56" s="480"/>
      <c r="AL56" s="460"/>
      <c r="AM56" s="461"/>
      <c r="AN56" s="565" t="str">
        <f t="shared" ref="AN56" si="68">IF(AP56="","",IF(R56&lt;P56,"！加算の要件上は問題ありませんが、令和６年３月と比較して４・５月に加算率が下がる計画になっています。",""))</f>
        <v/>
      </c>
      <c r="AP56" s="566" t="str">
        <f>IF(K56&lt;&gt;"","P列・R列に色付け","")</f>
        <v/>
      </c>
      <c r="AQ56" s="567" t="str">
        <f>IFERROR(VLOOKUP(K56,【参考】数式用!$AJ$2:$AK$24,2,FALSE),"")</f>
        <v/>
      </c>
      <c r="AR56" s="569" t="str">
        <f>Q56&amp;Q57&amp;Q58</f>
        <v/>
      </c>
      <c r="AS56" s="567" t="str">
        <f t="shared" ref="AS56" si="69">IF(AG58&lt;&gt;0,IF(AH58="○","入力済","未入力"),"")</f>
        <v/>
      </c>
      <c r="AT56" s="568" t="str">
        <f>IF(OR(Q56="処遇加算Ⅰ",Q56="処遇加算Ⅱ"),IF(OR(AI56="○",AI56="令和６年度中に満たす"),"入力済","未入力"),"")</f>
        <v/>
      </c>
      <c r="AU56" s="569" t="str">
        <f>IF(Q56="処遇加算Ⅲ",IF(AJ56="○","入力済","未入力"),"")</f>
        <v/>
      </c>
      <c r="AV56" s="567" t="str">
        <f>IF(Q56="処遇加算Ⅰ",IF(OR(AK56="○",AK56="令和６年度中に満たす"),"入力済","未入力"),"")</f>
        <v/>
      </c>
      <c r="AW56" s="56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2" t="str">
        <f>IF(Q57="特定加算Ⅰ",IF(AM57="","未入力","入力済"),"")</f>
        <v/>
      </c>
      <c r="AY56" s="552" t="str">
        <f>G56</f>
        <v/>
      </c>
    </row>
    <row r="57" spans="1:51" ht="32.1" customHeight="1">
      <c r="A57" s="1281"/>
      <c r="B57" s="1220"/>
      <c r="C57" s="1220"/>
      <c r="D57" s="1220"/>
      <c r="E57" s="1220"/>
      <c r="F57" s="1220"/>
      <c r="G57" s="1223"/>
      <c r="H57" s="1223"/>
      <c r="I57" s="1223"/>
      <c r="J57" s="1223"/>
      <c r="K57" s="1223"/>
      <c r="L57" s="1226"/>
      <c r="M57" s="1229"/>
      <c r="N57" s="570" t="s">
        <v>174</v>
      </c>
      <c r="O57" s="161"/>
      <c r="P57" s="571" t="str">
        <f>IFERROR(VLOOKUP(K56,【参考】数式用!$A$5:$J$27,MATCH(O57,【参考】数式用!$B$4:$J$4,0)+1,0),"")</f>
        <v/>
      </c>
      <c r="Q57" s="161"/>
      <c r="R57" s="571" t="str">
        <f>IFERROR(VLOOKUP(K56,【参考】数式用!$A$5:$J$27,MATCH(Q57,【参考】数式用!$B$4:$J$4,0)+1,0),"")</f>
        <v/>
      </c>
      <c r="S57" s="182" t="s">
        <v>19</v>
      </c>
      <c r="T57" s="572">
        <v>6</v>
      </c>
      <c r="U57" s="183" t="s">
        <v>10</v>
      </c>
      <c r="V57" s="118">
        <v>4</v>
      </c>
      <c r="W57" s="183" t="s">
        <v>45</v>
      </c>
      <c r="X57" s="572">
        <v>6</v>
      </c>
      <c r="Y57" s="183" t="s">
        <v>10</v>
      </c>
      <c r="Z57" s="118">
        <v>5</v>
      </c>
      <c r="AA57" s="183" t="s">
        <v>13</v>
      </c>
      <c r="AB57" s="573" t="s">
        <v>24</v>
      </c>
      <c r="AC57" s="574">
        <f t="shared" si="52"/>
        <v>2</v>
      </c>
      <c r="AD57" s="183" t="s">
        <v>38</v>
      </c>
      <c r="AE57" s="575" t="str">
        <f>IFERROR(ROUNDDOWN(ROUND(L56*R57,0)*M56,0)*AC57,"")</f>
        <v/>
      </c>
      <c r="AF57" s="576" t="str">
        <f>IFERROR(ROUNDDOWN(ROUND(L56*(R57-P57),0)*M56,0)*AC57,"")</f>
        <v/>
      </c>
      <c r="AG57" s="577"/>
      <c r="AH57" s="462"/>
      <c r="AI57" s="463"/>
      <c r="AJ57" s="464"/>
      <c r="AK57" s="465"/>
      <c r="AL57" s="466"/>
      <c r="AM57" s="467"/>
      <c r="AN57" s="57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9"/>
      <c r="AP57" s="566" t="str">
        <f>IF(K56&lt;&gt;"","P列・R列に色付け","")</f>
        <v/>
      </c>
      <c r="AY57" s="552" t="str">
        <f>G56</f>
        <v/>
      </c>
    </row>
    <row r="58" spans="1:51" ht="32.1" customHeight="1" thickBot="1">
      <c r="A58" s="1282"/>
      <c r="B58" s="1221"/>
      <c r="C58" s="1221"/>
      <c r="D58" s="1221"/>
      <c r="E58" s="1221"/>
      <c r="F58" s="1221"/>
      <c r="G58" s="1224"/>
      <c r="H58" s="1224"/>
      <c r="I58" s="1224"/>
      <c r="J58" s="1224"/>
      <c r="K58" s="1224"/>
      <c r="L58" s="1227"/>
      <c r="M58" s="1230"/>
      <c r="N58" s="580" t="s">
        <v>140</v>
      </c>
      <c r="O58" s="164"/>
      <c r="P58" s="600" t="str">
        <f>IFERROR(VLOOKUP(K56,【参考】数式用!$A$5:$J$27,MATCH(O58,【参考】数式用!$B$4:$J$4,0)+1,0),"")</f>
        <v/>
      </c>
      <c r="Q58" s="162"/>
      <c r="R58" s="581" t="str">
        <f>IFERROR(VLOOKUP(K56,【参考】数式用!$A$5:$J$27,MATCH(Q58,【参考】数式用!$B$4:$J$4,0)+1,0),"")</f>
        <v/>
      </c>
      <c r="S58" s="582" t="s">
        <v>19</v>
      </c>
      <c r="T58" s="583">
        <v>6</v>
      </c>
      <c r="U58" s="584" t="s">
        <v>10</v>
      </c>
      <c r="V58" s="119">
        <v>4</v>
      </c>
      <c r="W58" s="584" t="s">
        <v>45</v>
      </c>
      <c r="X58" s="583">
        <v>6</v>
      </c>
      <c r="Y58" s="584" t="s">
        <v>10</v>
      </c>
      <c r="Z58" s="119">
        <v>5</v>
      </c>
      <c r="AA58" s="584" t="s">
        <v>13</v>
      </c>
      <c r="AB58" s="585" t="s">
        <v>24</v>
      </c>
      <c r="AC58" s="586">
        <f t="shared" si="52"/>
        <v>2</v>
      </c>
      <c r="AD58" s="584" t="s">
        <v>38</v>
      </c>
      <c r="AE58" s="599" t="str">
        <f>IFERROR(ROUNDDOWN(ROUND(L56*R58,0)*M56,0)*AC58,"")</f>
        <v/>
      </c>
      <c r="AF58" s="588" t="str">
        <f>IFERROR(ROUNDDOWN(ROUND(L56*(R58-P58),0)*M56,0)*AC58,"")</f>
        <v/>
      </c>
      <c r="AG58" s="589">
        <f t="shared" si="66"/>
        <v>0</v>
      </c>
      <c r="AH58" s="468"/>
      <c r="AI58" s="469"/>
      <c r="AJ58" s="470"/>
      <c r="AK58" s="471"/>
      <c r="AL58" s="472"/>
      <c r="AM58" s="473"/>
      <c r="AN58" s="59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1" t="str">
        <f>IF(K56&lt;&gt;"","P列・R列に色付け","")</f>
        <v/>
      </c>
      <c r="AQ58" s="592"/>
      <c r="AR58" s="592"/>
      <c r="AX58" s="593"/>
      <c r="AY58" s="552"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6" t="s">
        <v>197</v>
      </c>
      <c r="O59" s="160"/>
      <c r="P59" s="557" t="str">
        <f>IFERROR(VLOOKUP(K59,【参考】数式用!$A$5:$J$27,MATCH(O59,【参考】数式用!$B$4:$J$4,0)+1,0),"")</f>
        <v/>
      </c>
      <c r="Q59" s="160"/>
      <c r="R59" s="557" t="str">
        <f>IFERROR(VLOOKUP(K59,【参考】数式用!$A$5:$J$27,MATCH(Q59,【参考】数式用!$B$4:$J$4,0)+1,0),"")</f>
        <v/>
      </c>
      <c r="S59" s="558" t="s">
        <v>19</v>
      </c>
      <c r="T59" s="559">
        <v>6</v>
      </c>
      <c r="U59" s="211" t="s">
        <v>10</v>
      </c>
      <c r="V59" s="79">
        <v>4</v>
      </c>
      <c r="W59" s="211" t="s">
        <v>45</v>
      </c>
      <c r="X59" s="559">
        <v>6</v>
      </c>
      <c r="Y59" s="211" t="s">
        <v>10</v>
      </c>
      <c r="Z59" s="79">
        <v>5</v>
      </c>
      <c r="AA59" s="211" t="s">
        <v>13</v>
      </c>
      <c r="AB59" s="560" t="s">
        <v>24</v>
      </c>
      <c r="AC59" s="561">
        <f t="shared" si="52"/>
        <v>2</v>
      </c>
      <c r="AD59" s="211" t="s">
        <v>38</v>
      </c>
      <c r="AE59" s="562" t="str">
        <f>IFERROR(ROUNDDOWN(ROUND(L59*R59,0)*M59,0)*AC59,"")</f>
        <v/>
      </c>
      <c r="AF59" s="563" t="str">
        <f>IFERROR(ROUNDDOWN(ROUND(L59*(R59-P59),0)*M59,0)*AC59,"")</f>
        <v/>
      </c>
      <c r="AG59" s="564"/>
      <c r="AH59" s="474"/>
      <c r="AI59" s="482"/>
      <c r="AJ59" s="479"/>
      <c r="AK59" s="480"/>
      <c r="AL59" s="460"/>
      <c r="AM59" s="461"/>
      <c r="AN59" s="565" t="str">
        <f t="shared" ref="AN59" si="72">IF(AP59="","",IF(R59&lt;P59,"！加算の要件上は問題ありませんが、令和６年３月と比較して４・５月に加算率が下がる計画になっています。",""))</f>
        <v/>
      </c>
      <c r="AP59" s="566" t="str">
        <f>IF(K59&lt;&gt;"","P列・R列に色付け","")</f>
        <v/>
      </c>
      <c r="AQ59" s="567" t="str">
        <f>IFERROR(VLOOKUP(K59,【参考】数式用!$AJ$2:$AK$24,2,FALSE),"")</f>
        <v/>
      </c>
      <c r="AR59" s="569" t="str">
        <f>Q59&amp;Q60&amp;Q61</f>
        <v/>
      </c>
      <c r="AS59" s="567" t="str">
        <f t="shared" ref="AS59" si="73">IF(AG61&lt;&gt;0,IF(AH61="○","入力済","未入力"),"")</f>
        <v/>
      </c>
      <c r="AT59" s="568" t="str">
        <f>IF(OR(Q59="処遇加算Ⅰ",Q59="処遇加算Ⅱ"),IF(OR(AI59="○",AI59="令和６年度中に満たす"),"入力済","未入力"),"")</f>
        <v/>
      </c>
      <c r="AU59" s="569" t="str">
        <f>IF(Q59="処遇加算Ⅲ",IF(AJ59="○","入力済","未入力"),"")</f>
        <v/>
      </c>
      <c r="AV59" s="567" t="str">
        <f>IF(Q59="処遇加算Ⅰ",IF(OR(AK59="○",AK59="令和６年度中に満たす"),"入力済","未入力"),"")</f>
        <v/>
      </c>
      <c r="AW59" s="56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2" t="str">
        <f>IF(Q60="特定加算Ⅰ",IF(AM60="","未入力","入力済"),"")</f>
        <v/>
      </c>
      <c r="AY59" s="552" t="str">
        <f>G59</f>
        <v/>
      </c>
    </row>
    <row r="60" spans="1:51" ht="32.1" customHeight="1">
      <c r="A60" s="1281"/>
      <c r="B60" s="1220"/>
      <c r="C60" s="1220"/>
      <c r="D60" s="1220"/>
      <c r="E60" s="1220"/>
      <c r="F60" s="1220"/>
      <c r="G60" s="1223"/>
      <c r="H60" s="1223"/>
      <c r="I60" s="1223"/>
      <c r="J60" s="1223"/>
      <c r="K60" s="1223"/>
      <c r="L60" s="1226"/>
      <c r="M60" s="1229"/>
      <c r="N60" s="570" t="s">
        <v>174</v>
      </c>
      <c r="O60" s="161"/>
      <c r="P60" s="571" t="str">
        <f>IFERROR(VLOOKUP(K59,【参考】数式用!$A$5:$J$27,MATCH(O60,【参考】数式用!$B$4:$J$4,0)+1,0),"")</f>
        <v/>
      </c>
      <c r="Q60" s="161"/>
      <c r="R60" s="571" t="str">
        <f>IFERROR(VLOOKUP(K59,【参考】数式用!$A$5:$J$27,MATCH(Q60,【参考】数式用!$B$4:$J$4,0)+1,0),"")</f>
        <v/>
      </c>
      <c r="S60" s="182" t="s">
        <v>19</v>
      </c>
      <c r="T60" s="572">
        <v>6</v>
      </c>
      <c r="U60" s="183" t="s">
        <v>10</v>
      </c>
      <c r="V60" s="118">
        <v>4</v>
      </c>
      <c r="W60" s="183" t="s">
        <v>45</v>
      </c>
      <c r="X60" s="572">
        <v>6</v>
      </c>
      <c r="Y60" s="183" t="s">
        <v>10</v>
      </c>
      <c r="Z60" s="118">
        <v>5</v>
      </c>
      <c r="AA60" s="183" t="s">
        <v>13</v>
      </c>
      <c r="AB60" s="573" t="s">
        <v>24</v>
      </c>
      <c r="AC60" s="574">
        <f t="shared" si="52"/>
        <v>2</v>
      </c>
      <c r="AD60" s="183" t="s">
        <v>38</v>
      </c>
      <c r="AE60" s="575" t="str">
        <f>IFERROR(ROUNDDOWN(ROUND(L59*R60,0)*M59,0)*AC60,"")</f>
        <v/>
      </c>
      <c r="AF60" s="576" t="str">
        <f>IFERROR(ROUNDDOWN(ROUND(L59*(R60-P60),0)*M59,0)*AC60,"")</f>
        <v/>
      </c>
      <c r="AG60" s="577"/>
      <c r="AH60" s="462"/>
      <c r="AI60" s="463"/>
      <c r="AJ60" s="464"/>
      <c r="AK60" s="465"/>
      <c r="AL60" s="466"/>
      <c r="AM60" s="467"/>
      <c r="AN60" s="57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9"/>
      <c r="AP60" s="566" t="str">
        <f>IF(K59&lt;&gt;"","P列・R列に色付け","")</f>
        <v/>
      </c>
      <c r="AY60" s="552" t="str">
        <f>G59</f>
        <v/>
      </c>
    </row>
    <row r="61" spans="1:51" ht="32.1" customHeight="1" thickBot="1">
      <c r="A61" s="1282"/>
      <c r="B61" s="1221"/>
      <c r="C61" s="1221"/>
      <c r="D61" s="1221"/>
      <c r="E61" s="1221"/>
      <c r="F61" s="1221"/>
      <c r="G61" s="1224"/>
      <c r="H61" s="1224"/>
      <c r="I61" s="1224"/>
      <c r="J61" s="1224"/>
      <c r="K61" s="1224"/>
      <c r="L61" s="1227"/>
      <c r="M61" s="1230"/>
      <c r="N61" s="580" t="s">
        <v>140</v>
      </c>
      <c r="O61" s="164"/>
      <c r="P61" s="600" t="str">
        <f>IFERROR(VLOOKUP(K59,【参考】数式用!$A$5:$J$27,MATCH(O61,【参考】数式用!$B$4:$J$4,0)+1,0),"")</f>
        <v/>
      </c>
      <c r="Q61" s="162"/>
      <c r="R61" s="581" t="str">
        <f>IFERROR(VLOOKUP(K59,【参考】数式用!$A$5:$J$27,MATCH(Q61,【参考】数式用!$B$4:$J$4,0)+1,0),"")</f>
        <v/>
      </c>
      <c r="S61" s="582" t="s">
        <v>19</v>
      </c>
      <c r="T61" s="583">
        <v>6</v>
      </c>
      <c r="U61" s="584" t="s">
        <v>10</v>
      </c>
      <c r="V61" s="119">
        <v>4</v>
      </c>
      <c r="W61" s="584" t="s">
        <v>45</v>
      </c>
      <c r="X61" s="583">
        <v>6</v>
      </c>
      <c r="Y61" s="584" t="s">
        <v>10</v>
      </c>
      <c r="Z61" s="119">
        <v>5</v>
      </c>
      <c r="AA61" s="584" t="s">
        <v>13</v>
      </c>
      <c r="AB61" s="585" t="s">
        <v>24</v>
      </c>
      <c r="AC61" s="586">
        <f t="shared" si="52"/>
        <v>2</v>
      </c>
      <c r="AD61" s="584" t="s">
        <v>38</v>
      </c>
      <c r="AE61" s="599" t="str">
        <f>IFERROR(ROUNDDOWN(ROUND(L59*R61,0)*M59,0)*AC61,"")</f>
        <v/>
      </c>
      <c r="AF61" s="588" t="str">
        <f>IFERROR(ROUNDDOWN(ROUND(L59*(R61-P61),0)*M59,0)*AC61,"")</f>
        <v/>
      </c>
      <c r="AG61" s="589">
        <f t="shared" si="66"/>
        <v>0</v>
      </c>
      <c r="AH61" s="468"/>
      <c r="AI61" s="469"/>
      <c r="AJ61" s="470"/>
      <c r="AK61" s="471"/>
      <c r="AL61" s="472"/>
      <c r="AM61" s="473"/>
      <c r="AN61" s="59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1" t="str">
        <f>IF(K59&lt;&gt;"","P列・R列に色付け","")</f>
        <v/>
      </c>
      <c r="AQ61" s="592"/>
      <c r="AR61" s="592"/>
      <c r="AX61" s="593"/>
      <c r="AY61" s="552"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6" t="s">
        <v>197</v>
      </c>
      <c r="O62" s="160"/>
      <c r="P62" s="557" t="str">
        <f>IFERROR(VLOOKUP(K62,【参考】数式用!$A$5:$J$27,MATCH(O62,【参考】数式用!$B$4:$J$4,0)+1,0),"")</f>
        <v/>
      </c>
      <c r="Q62" s="160"/>
      <c r="R62" s="557" t="str">
        <f>IFERROR(VLOOKUP(K62,【参考】数式用!$A$5:$J$27,MATCH(Q62,【参考】数式用!$B$4:$J$4,0)+1,0),"")</f>
        <v/>
      </c>
      <c r="S62" s="558" t="s">
        <v>19</v>
      </c>
      <c r="T62" s="559">
        <v>6</v>
      </c>
      <c r="U62" s="211" t="s">
        <v>10</v>
      </c>
      <c r="V62" s="79">
        <v>4</v>
      </c>
      <c r="W62" s="211" t="s">
        <v>45</v>
      </c>
      <c r="X62" s="559">
        <v>6</v>
      </c>
      <c r="Y62" s="211" t="s">
        <v>10</v>
      </c>
      <c r="Z62" s="79">
        <v>5</v>
      </c>
      <c r="AA62" s="211" t="s">
        <v>13</v>
      </c>
      <c r="AB62" s="560" t="s">
        <v>24</v>
      </c>
      <c r="AC62" s="561">
        <f t="shared" si="52"/>
        <v>2</v>
      </c>
      <c r="AD62" s="211" t="s">
        <v>38</v>
      </c>
      <c r="AE62" s="562" t="str">
        <f>IFERROR(ROUNDDOWN(ROUND(L62*R62,0)*M62,0)*AC62,"")</f>
        <v/>
      </c>
      <c r="AF62" s="563" t="str">
        <f>IFERROR(ROUNDDOWN(ROUND(L62*(R62-P62),0)*M62,0)*AC62,"")</f>
        <v/>
      </c>
      <c r="AG62" s="564"/>
      <c r="AH62" s="474"/>
      <c r="AI62" s="482"/>
      <c r="AJ62" s="479"/>
      <c r="AK62" s="480"/>
      <c r="AL62" s="460"/>
      <c r="AM62" s="461"/>
      <c r="AN62" s="565" t="str">
        <f t="shared" ref="AN62" si="76">IF(AP62="","",IF(R62&lt;P62,"！加算の要件上は問題ありませんが、令和６年３月と比較して４・５月に加算率が下がる計画になっています。",""))</f>
        <v/>
      </c>
      <c r="AP62" s="566" t="str">
        <f>IF(K62&lt;&gt;"","P列・R列に色付け","")</f>
        <v/>
      </c>
      <c r="AQ62" s="567" t="str">
        <f>IFERROR(VLOOKUP(K62,【参考】数式用!$AJ$2:$AK$24,2,FALSE),"")</f>
        <v/>
      </c>
      <c r="AR62" s="569" t="str">
        <f>Q62&amp;Q63&amp;Q64</f>
        <v/>
      </c>
      <c r="AS62" s="567" t="str">
        <f t="shared" ref="AS62" si="77">IF(AG64&lt;&gt;0,IF(AH64="○","入力済","未入力"),"")</f>
        <v/>
      </c>
      <c r="AT62" s="568" t="str">
        <f>IF(OR(Q62="処遇加算Ⅰ",Q62="処遇加算Ⅱ"),IF(OR(AI62="○",AI62="令和６年度中に満たす"),"入力済","未入力"),"")</f>
        <v/>
      </c>
      <c r="AU62" s="569" t="str">
        <f>IF(Q62="処遇加算Ⅲ",IF(AJ62="○","入力済","未入力"),"")</f>
        <v/>
      </c>
      <c r="AV62" s="567" t="str">
        <f>IF(Q62="処遇加算Ⅰ",IF(OR(AK62="○",AK62="令和６年度中に満たす"),"入力済","未入力"),"")</f>
        <v/>
      </c>
      <c r="AW62" s="56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2" t="str">
        <f>IF(Q63="特定加算Ⅰ",IF(AM63="","未入力","入力済"),"")</f>
        <v/>
      </c>
      <c r="AY62" s="552" t="str">
        <f>G62</f>
        <v/>
      </c>
    </row>
    <row r="63" spans="1:51" ht="32.1" customHeight="1">
      <c r="A63" s="1281"/>
      <c r="B63" s="1220"/>
      <c r="C63" s="1220"/>
      <c r="D63" s="1220"/>
      <c r="E63" s="1220"/>
      <c r="F63" s="1220"/>
      <c r="G63" s="1223"/>
      <c r="H63" s="1223"/>
      <c r="I63" s="1223"/>
      <c r="J63" s="1223"/>
      <c r="K63" s="1223"/>
      <c r="L63" s="1226"/>
      <c r="M63" s="1229"/>
      <c r="N63" s="570" t="s">
        <v>174</v>
      </c>
      <c r="O63" s="161"/>
      <c r="P63" s="571" t="str">
        <f>IFERROR(VLOOKUP(K62,【参考】数式用!$A$5:$J$27,MATCH(O63,【参考】数式用!$B$4:$J$4,0)+1,0),"")</f>
        <v/>
      </c>
      <c r="Q63" s="161"/>
      <c r="R63" s="571" t="str">
        <f>IFERROR(VLOOKUP(K62,【参考】数式用!$A$5:$J$27,MATCH(Q63,【参考】数式用!$B$4:$J$4,0)+1,0),"")</f>
        <v/>
      </c>
      <c r="S63" s="182" t="s">
        <v>19</v>
      </c>
      <c r="T63" s="572">
        <v>6</v>
      </c>
      <c r="U63" s="183" t="s">
        <v>10</v>
      </c>
      <c r="V63" s="118">
        <v>4</v>
      </c>
      <c r="W63" s="183" t="s">
        <v>45</v>
      </c>
      <c r="X63" s="572">
        <v>6</v>
      </c>
      <c r="Y63" s="183" t="s">
        <v>10</v>
      </c>
      <c r="Z63" s="118">
        <v>5</v>
      </c>
      <c r="AA63" s="183" t="s">
        <v>13</v>
      </c>
      <c r="AB63" s="573" t="s">
        <v>24</v>
      </c>
      <c r="AC63" s="574">
        <f t="shared" si="52"/>
        <v>2</v>
      </c>
      <c r="AD63" s="183" t="s">
        <v>38</v>
      </c>
      <c r="AE63" s="575" t="str">
        <f>IFERROR(ROUNDDOWN(ROUND(L62*R63,0)*M62,0)*AC63,"")</f>
        <v/>
      </c>
      <c r="AF63" s="576" t="str">
        <f>IFERROR(ROUNDDOWN(ROUND(L62*(R63-P63),0)*M62,0)*AC63,"")</f>
        <v/>
      </c>
      <c r="AG63" s="577"/>
      <c r="AH63" s="462"/>
      <c r="AI63" s="463"/>
      <c r="AJ63" s="464"/>
      <c r="AK63" s="465"/>
      <c r="AL63" s="466"/>
      <c r="AM63" s="467"/>
      <c r="AN63" s="57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9"/>
      <c r="AP63" s="566" t="str">
        <f>IF(K62&lt;&gt;"","P列・R列に色付け","")</f>
        <v/>
      </c>
      <c r="AY63" s="552" t="str">
        <f>G62</f>
        <v/>
      </c>
    </row>
    <row r="64" spans="1:51" ht="32.1" customHeight="1" thickBot="1">
      <c r="A64" s="1282"/>
      <c r="B64" s="1221"/>
      <c r="C64" s="1221"/>
      <c r="D64" s="1221"/>
      <c r="E64" s="1221"/>
      <c r="F64" s="1221"/>
      <c r="G64" s="1224"/>
      <c r="H64" s="1224"/>
      <c r="I64" s="1224"/>
      <c r="J64" s="1224"/>
      <c r="K64" s="1224"/>
      <c r="L64" s="1227"/>
      <c r="M64" s="1230"/>
      <c r="N64" s="580" t="s">
        <v>140</v>
      </c>
      <c r="O64" s="164"/>
      <c r="P64" s="600" t="str">
        <f>IFERROR(VLOOKUP(K62,【参考】数式用!$A$5:$J$27,MATCH(O64,【参考】数式用!$B$4:$J$4,0)+1,0),"")</f>
        <v/>
      </c>
      <c r="Q64" s="162"/>
      <c r="R64" s="581" t="str">
        <f>IFERROR(VLOOKUP(K62,【参考】数式用!$A$5:$J$27,MATCH(Q64,【参考】数式用!$B$4:$J$4,0)+1,0),"")</f>
        <v/>
      </c>
      <c r="S64" s="582" t="s">
        <v>19</v>
      </c>
      <c r="T64" s="583">
        <v>6</v>
      </c>
      <c r="U64" s="584" t="s">
        <v>10</v>
      </c>
      <c r="V64" s="119">
        <v>4</v>
      </c>
      <c r="W64" s="584" t="s">
        <v>45</v>
      </c>
      <c r="X64" s="583">
        <v>6</v>
      </c>
      <c r="Y64" s="584" t="s">
        <v>10</v>
      </c>
      <c r="Z64" s="119">
        <v>5</v>
      </c>
      <c r="AA64" s="584" t="s">
        <v>13</v>
      </c>
      <c r="AB64" s="585" t="s">
        <v>24</v>
      </c>
      <c r="AC64" s="586">
        <f t="shared" si="52"/>
        <v>2</v>
      </c>
      <c r="AD64" s="584" t="s">
        <v>38</v>
      </c>
      <c r="AE64" s="599" t="str">
        <f>IFERROR(ROUNDDOWN(ROUND(L62*R64,0)*M62,0)*AC64,"")</f>
        <v/>
      </c>
      <c r="AF64" s="588" t="str">
        <f>IFERROR(ROUNDDOWN(ROUND(L62*(R64-P64),0)*M62,0)*AC64,"")</f>
        <v/>
      </c>
      <c r="AG64" s="589">
        <f t="shared" si="66"/>
        <v>0</v>
      </c>
      <c r="AH64" s="468"/>
      <c r="AI64" s="469"/>
      <c r="AJ64" s="470"/>
      <c r="AK64" s="471"/>
      <c r="AL64" s="472"/>
      <c r="AM64" s="473"/>
      <c r="AN64" s="59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1" t="str">
        <f>IF(K62&lt;&gt;"","P列・R列に色付け","")</f>
        <v/>
      </c>
      <c r="AQ64" s="592"/>
      <c r="AR64" s="592"/>
      <c r="AX64" s="593"/>
      <c r="AY64" s="552"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6" t="s">
        <v>197</v>
      </c>
      <c r="O65" s="160"/>
      <c r="P65" s="557" t="str">
        <f>IFERROR(VLOOKUP(K65,【参考】数式用!$A$5:$J$27,MATCH(O65,【参考】数式用!$B$4:$J$4,0)+1,0),"")</f>
        <v/>
      </c>
      <c r="Q65" s="160"/>
      <c r="R65" s="557" t="str">
        <f>IFERROR(VLOOKUP(K65,【参考】数式用!$A$5:$J$27,MATCH(Q65,【参考】数式用!$B$4:$J$4,0)+1,0),"")</f>
        <v/>
      </c>
      <c r="S65" s="558" t="s">
        <v>19</v>
      </c>
      <c r="T65" s="559">
        <v>6</v>
      </c>
      <c r="U65" s="211" t="s">
        <v>10</v>
      </c>
      <c r="V65" s="79">
        <v>4</v>
      </c>
      <c r="W65" s="211" t="s">
        <v>45</v>
      </c>
      <c r="X65" s="559">
        <v>6</v>
      </c>
      <c r="Y65" s="211" t="s">
        <v>10</v>
      </c>
      <c r="Z65" s="79">
        <v>5</v>
      </c>
      <c r="AA65" s="211" t="s">
        <v>13</v>
      </c>
      <c r="AB65" s="560" t="s">
        <v>24</v>
      </c>
      <c r="AC65" s="561">
        <f t="shared" si="52"/>
        <v>2</v>
      </c>
      <c r="AD65" s="211" t="s">
        <v>38</v>
      </c>
      <c r="AE65" s="562" t="str">
        <f>IFERROR(ROUNDDOWN(ROUND(L65*R65,0)*M65,0)*AC65,"")</f>
        <v/>
      </c>
      <c r="AF65" s="563" t="str">
        <f>IFERROR(ROUNDDOWN(ROUND(L65*(R65-P65),0)*M65,0)*AC65,"")</f>
        <v/>
      </c>
      <c r="AG65" s="564"/>
      <c r="AH65" s="474"/>
      <c r="AI65" s="482"/>
      <c r="AJ65" s="479"/>
      <c r="AK65" s="480"/>
      <c r="AL65" s="460"/>
      <c r="AM65" s="461"/>
      <c r="AN65" s="565" t="str">
        <f t="shared" ref="AN65" si="80">IF(AP65="","",IF(R65&lt;P65,"！加算の要件上は問題ありませんが、令和６年３月と比較して４・５月に加算率が下がる計画になっています。",""))</f>
        <v/>
      </c>
      <c r="AP65" s="566" t="str">
        <f>IF(K65&lt;&gt;"","P列・R列に色付け","")</f>
        <v/>
      </c>
      <c r="AQ65" s="567" t="str">
        <f>IFERROR(VLOOKUP(K65,【参考】数式用!$AJ$2:$AK$24,2,FALSE),"")</f>
        <v/>
      </c>
      <c r="AR65" s="569" t="str">
        <f>Q65&amp;Q66&amp;Q67</f>
        <v/>
      </c>
      <c r="AS65" s="567" t="str">
        <f t="shared" ref="AS65" si="81">IF(AG67&lt;&gt;0,IF(AH67="○","入力済","未入力"),"")</f>
        <v/>
      </c>
      <c r="AT65" s="568" t="str">
        <f>IF(OR(Q65="処遇加算Ⅰ",Q65="処遇加算Ⅱ"),IF(OR(AI65="○",AI65="令和６年度中に満たす"),"入力済","未入力"),"")</f>
        <v/>
      </c>
      <c r="AU65" s="569" t="str">
        <f>IF(Q65="処遇加算Ⅲ",IF(AJ65="○","入力済","未入力"),"")</f>
        <v/>
      </c>
      <c r="AV65" s="567" t="str">
        <f>IF(Q65="処遇加算Ⅰ",IF(OR(AK65="○",AK65="令和６年度中に満たす"),"入力済","未入力"),"")</f>
        <v/>
      </c>
      <c r="AW65" s="56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2" t="str">
        <f>IF(Q66="特定加算Ⅰ",IF(AM66="","未入力","入力済"),"")</f>
        <v/>
      </c>
      <c r="AY65" s="552" t="str">
        <f>G65</f>
        <v/>
      </c>
    </row>
    <row r="66" spans="1:51" ht="32.1" customHeight="1">
      <c r="A66" s="1281"/>
      <c r="B66" s="1220"/>
      <c r="C66" s="1220"/>
      <c r="D66" s="1220"/>
      <c r="E66" s="1220"/>
      <c r="F66" s="1220"/>
      <c r="G66" s="1223"/>
      <c r="H66" s="1223"/>
      <c r="I66" s="1223"/>
      <c r="J66" s="1223"/>
      <c r="K66" s="1223"/>
      <c r="L66" s="1226"/>
      <c r="M66" s="1229"/>
      <c r="N66" s="570" t="s">
        <v>174</v>
      </c>
      <c r="O66" s="161"/>
      <c r="P66" s="571" t="str">
        <f>IFERROR(VLOOKUP(K65,【参考】数式用!$A$5:$J$27,MATCH(O66,【参考】数式用!$B$4:$J$4,0)+1,0),"")</f>
        <v/>
      </c>
      <c r="Q66" s="161"/>
      <c r="R66" s="571" t="str">
        <f>IFERROR(VLOOKUP(K65,【参考】数式用!$A$5:$J$27,MATCH(Q66,【参考】数式用!$B$4:$J$4,0)+1,0),"")</f>
        <v/>
      </c>
      <c r="S66" s="182" t="s">
        <v>19</v>
      </c>
      <c r="T66" s="572">
        <v>6</v>
      </c>
      <c r="U66" s="183" t="s">
        <v>10</v>
      </c>
      <c r="V66" s="118">
        <v>4</v>
      </c>
      <c r="W66" s="183" t="s">
        <v>45</v>
      </c>
      <c r="X66" s="572">
        <v>6</v>
      </c>
      <c r="Y66" s="183" t="s">
        <v>10</v>
      </c>
      <c r="Z66" s="118">
        <v>5</v>
      </c>
      <c r="AA66" s="183" t="s">
        <v>13</v>
      </c>
      <c r="AB66" s="573" t="s">
        <v>24</v>
      </c>
      <c r="AC66" s="574">
        <f t="shared" si="52"/>
        <v>2</v>
      </c>
      <c r="AD66" s="183" t="s">
        <v>38</v>
      </c>
      <c r="AE66" s="575" t="str">
        <f>IFERROR(ROUNDDOWN(ROUND(L65*R66,0)*M65,0)*AC66,"")</f>
        <v/>
      </c>
      <c r="AF66" s="576" t="str">
        <f>IFERROR(ROUNDDOWN(ROUND(L65*(R66-P66),0)*M65,0)*AC66,"")</f>
        <v/>
      </c>
      <c r="AG66" s="577"/>
      <c r="AH66" s="462"/>
      <c r="AI66" s="463"/>
      <c r="AJ66" s="464"/>
      <c r="AK66" s="465"/>
      <c r="AL66" s="466"/>
      <c r="AM66" s="467"/>
      <c r="AN66" s="57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9"/>
      <c r="AP66" s="566" t="str">
        <f>IF(K65&lt;&gt;"","P列・R列に色付け","")</f>
        <v/>
      </c>
      <c r="AY66" s="552" t="str">
        <f>G65</f>
        <v/>
      </c>
    </row>
    <row r="67" spans="1:51" ht="32.1" customHeight="1" thickBot="1">
      <c r="A67" s="1282"/>
      <c r="B67" s="1221"/>
      <c r="C67" s="1221"/>
      <c r="D67" s="1221"/>
      <c r="E67" s="1221"/>
      <c r="F67" s="1221"/>
      <c r="G67" s="1224"/>
      <c r="H67" s="1224"/>
      <c r="I67" s="1224"/>
      <c r="J67" s="1224"/>
      <c r="K67" s="1224"/>
      <c r="L67" s="1227"/>
      <c r="M67" s="1230"/>
      <c r="N67" s="580" t="s">
        <v>140</v>
      </c>
      <c r="O67" s="164"/>
      <c r="P67" s="600" t="str">
        <f>IFERROR(VLOOKUP(K65,【参考】数式用!$A$5:$J$27,MATCH(O67,【参考】数式用!$B$4:$J$4,0)+1,0),"")</f>
        <v/>
      </c>
      <c r="Q67" s="162"/>
      <c r="R67" s="581" t="str">
        <f>IFERROR(VLOOKUP(K65,【参考】数式用!$A$5:$J$27,MATCH(Q67,【参考】数式用!$B$4:$J$4,0)+1,0),"")</f>
        <v/>
      </c>
      <c r="S67" s="582" t="s">
        <v>19</v>
      </c>
      <c r="T67" s="583">
        <v>6</v>
      </c>
      <c r="U67" s="584" t="s">
        <v>10</v>
      </c>
      <c r="V67" s="119">
        <v>4</v>
      </c>
      <c r="W67" s="584" t="s">
        <v>45</v>
      </c>
      <c r="X67" s="583">
        <v>6</v>
      </c>
      <c r="Y67" s="584" t="s">
        <v>10</v>
      </c>
      <c r="Z67" s="119">
        <v>5</v>
      </c>
      <c r="AA67" s="584" t="s">
        <v>13</v>
      </c>
      <c r="AB67" s="585" t="s">
        <v>24</v>
      </c>
      <c r="AC67" s="586">
        <f t="shared" si="52"/>
        <v>2</v>
      </c>
      <c r="AD67" s="584" t="s">
        <v>38</v>
      </c>
      <c r="AE67" s="599" t="str">
        <f>IFERROR(ROUNDDOWN(ROUND(L65*R67,0)*M65,0)*AC67,"")</f>
        <v/>
      </c>
      <c r="AF67" s="588" t="str">
        <f>IFERROR(ROUNDDOWN(ROUND(L65*(R67-P67),0)*M65,0)*AC67,"")</f>
        <v/>
      </c>
      <c r="AG67" s="589">
        <f t="shared" si="66"/>
        <v>0</v>
      </c>
      <c r="AH67" s="468"/>
      <c r="AI67" s="469"/>
      <c r="AJ67" s="470"/>
      <c r="AK67" s="471"/>
      <c r="AL67" s="472"/>
      <c r="AM67" s="473"/>
      <c r="AN67" s="59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1" t="str">
        <f>IF(K65&lt;&gt;"","P列・R列に色付け","")</f>
        <v/>
      </c>
      <c r="AQ67" s="592"/>
      <c r="AR67" s="592"/>
      <c r="AX67" s="593"/>
      <c r="AY67" s="552"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6" t="s">
        <v>197</v>
      </c>
      <c r="O68" s="160"/>
      <c r="P68" s="557" t="str">
        <f>IFERROR(VLOOKUP(K68,【参考】数式用!$A$5:$J$27,MATCH(O68,【参考】数式用!$B$4:$J$4,0)+1,0),"")</f>
        <v/>
      </c>
      <c r="Q68" s="160"/>
      <c r="R68" s="557" t="str">
        <f>IFERROR(VLOOKUP(K68,【参考】数式用!$A$5:$J$27,MATCH(Q68,【参考】数式用!$B$4:$J$4,0)+1,0),"")</f>
        <v/>
      </c>
      <c r="S68" s="558" t="s">
        <v>19</v>
      </c>
      <c r="T68" s="559">
        <v>6</v>
      </c>
      <c r="U68" s="211" t="s">
        <v>10</v>
      </c>
      <c r="V68" s="79">
        <v>4</v>
      </c>
      <c r="W68" s="211" t="s">
        <v>45</v>
      </c>
      <c r="X68" s="559">
        <v>6</v>
      </c>
      <c r="Y68" s="211" t="s">
        <v>10</v>
      </c>
      <c r="Z68" s="79">
        <v>5</v>
      </c>
      <c r="AA68" s="211" t="s">
        <v>13</v>
      </c>
      <c r="AB68" s="560" t="s">
        <v>24</v>
      </c>
      <c r="AC68" s="561">
        <f t="shared" si="52"/>
        <v>2</v>
      </c>
      <c r="AD68" s="211" t="s">
        <v>38</v>
      </c>
      <c r="AE68" s="562" t="str">
        <f>IFERROR(ROUNDDOWN(ROUND(L68*R68,0)*M68,0)*AC68,"")</f>
        <v/>
      </c>
      <c r="AF68" s="563" t="str">
        <f>IFERROR(ROUNDDOWN(ROUND(L68*(R68-P68),0)*M68,0)*AC68,"")</f>
        <v/>
      </c>
      <c r="AG68" s="564"/>
      <c r="AH68" s="474"/>
      <c r="AI68" s="482"/>
      <c r="AJ68" s="479"/>
      <c r="AK68" s="480"/>
      <c r="AL68" s="460"/>
      <c r="AM68" s="461"/>
      <c r="AN68" s="565" t="str">
        <f t="shared" ref="AN68" si="84">IF(AP68="","",IF(R68&lt;P68,"！加算の要件上は問題ありませんが、令和６年３月と比較して４・５月に加算率が下がる計画になっています。",""))</f>
        <v/>
      </c>
      <c r="AP68" s="566" t="str">
        <f>IF(K68&lt;&gt;"","P列・R列に色付け","")</f>
        <v/>
      </c>
      <c r="AQ68" s="567" t="str">
        <f>IFERROR(VLOOKUP(K68,【参考】数式用!$AJ$2:$AK$24,2,FALSE),"")</f>
        <v/>
      </c>
      <c r="AR68" s="569" t="str">
        <f>Q68&amp;Q69&amp;Q70</f>
        <v/>
      </c>
      <c r="AS68" s="567" t="str">
        <f t="shared" ref="AS68" si="85">IF(AG70&lt;&gt;0,IF(AH70="○","入力済","未入力"),"")</f>
        <v/>
      </c>
      <c r="AT68" s="568" t="str">
        <f>IF(OR(Q68="処遇加算Ⅰ",Q68="処遇加算Ⅱ"),IF(OR(AI68="○",AI68="令和６年度中に満たす"),"入力済","未入力"),"")</f>
        <v/>
      </c>
      <c r="AU68" s="569" t="str">
        <f>IF(Q68="処遇加算Ⅲ",IF(AJ68="○","入力済","未入力"),"")</f>
        <v/>
      </c>
      <c r="AV68" s="567" t="str">
        <f>IF(Q68="処遇加算Ⅰ",IF(OR(AK68="○",AK68="令和６年度中に満たす"),"入力済","未入力"),"")</f>
        <v/>
      </c>
      <c r="AW68" s="56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2" t="str">
        <f>IF(Q69="特定加算Ⅰ",IF(AM69="","未入力","入力済"),"")</f>
        <v/>
      </c>
      <c r="AY68" s="552" t="str">
        <f>G68</f>
        <v/>
      </c>
    </row>
    <row r="69" spans="1:51" ht="32.1" customHeight="1">
      <c r="A69" s="1281"/>
      <c r="B69" s="1220"/>
      <c r="C69" s="1220"/>
      <c r="D69" s="1220"/>
      <c r="E69" s="1220"/>
      <c r="F69" s="1220"/>
      <c r="G69" s="1223"/>
      <c r="H69" s="1223"/>
      <c r="I69" s="1223"/>
      <c r="J69" s="1223"/>
      <c r="K69" s="1223"/>
      <c r="L69" s="1226"/>
      <c r="M69" s="1229"/>
      <c r="N69" s="570" t="s">
        <v>174</v>
      </c>
      <c r="O69" s="161"/>
      <c r="P69" s="571" t="str">
        <f>IFERROR(VLOOKUP(K68,【参考】数式用!$A$5:$J$27,MATCH(O69,【参考】数式用!$B$4:$J$4,0)+1,0),"")</f>
        <v/>
      </c>
      <c r="Q69" s="161"/>
      <c r="R69" s="571" t="str">
        <f>IFERROR(VLOOKUP(K68,【参考】数式用!$A$5:$J$27,MATCH(Q69,【参考】数式用!$B$4:$J$4,0)+1,0),"")</f>
        <v/>
      </c>
      <c r="S69" s="182" t="s">
        <v>19</v>
      </c>
      <c r="T69" s="572">
        <v>6</v>
      </c>
      <c r="U69" s="183" t="s">
        <v>10</v>
      </c>
      <c r="V69" s="118">
        <v>4</v>
      </c>
      <c r="W69" s="183" t="s">
        <v>45</v>
      </c>
      <c r="X69" s="572">
        <v>6</v>
      </c>
      <c r="Y69" s="183" t="s">
        <v>10</v>
      </c>
      <c r="Z69" s="118">
        <v>5</v>
      </c>
      <c r="AA69" s="183" t="s">
        <v>13</v>
      </c>
      <c r="AB69" s="573" t="s">
        <v>24</v>
      </c>
      <c r="AC69" s="574">
        <f t="shared" si="52"/>
        <v>2</v>
      </c>
      <c r="AD69" s="183" t="s">
        <v>38</v>
      </c>
      <c r="AE69" s="575" t="str">
        <f>IFERROR(ROUNDDOWN(ROUND(L68*R69,0)*M68,0)*AC69,"")</f>
        <v/>
      </c>
      <c r="AF69" s="576" t="str">
        <f>IFERROR(ROUNDDOWN(ROUND(L68*(R69-P69),0)*M68,0)*AC69,"")</f>
        <v/>
      </c>
      <c r="AG69" s="577"/>
      <c r="AH69" s="462"/>
      <c r="AI69" s="463"/>
      <c r="AJ69" s="464"/>
      <c r="AK69" s="465"/>
      <c r="AL69" s="466"/>
      <c r="AM69" s="467"/>
      <c r="AN69" s="57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9"/>
      <c r="AP69" s="566" t="str">
        <f>IF(K68&lt;&gt;"","P列・R列に色付け","")</f>
        <v/>
      </c>
      <c r="AY69" s="552" t="str">
        <f>G68</f>
        <v/>
      </c>
    </row>
    <row r="70" spans="1:51" ht="32.1" customHeight="1" thickBot="1">
      <c r="A70" s="1282"/>
      <c r="B70" s="1221"/>
      <c r="C70" s="1221"/>
      <c r="D70" s="1221"/>
      <c r="E70" s="1221"/>
      <c r="F70" s="1221"/>
      <c r="G70" s="1224"/>
      <c r="H70" s="1224"/>
      <c r="I70" s="1224"/>
      <c r="J70" s="1224"/>
      <c r="K70" s="1224"/>
      <c r="L70" s="1227"/>
      <c r="M70" s="1230"/>
      <c r="N70" s="580" t="s">
        <v>140</v>
      </c>
      <c r="O70" s="164"/>
      <c r="P70" s="600" t="str">
        <f>IFERROR(VLOOKUP(K68,【参考】数式用!$A$5:$J$27,MATCH(O70,【参考】数式用!$B$4:$J$4,0)+1,0),"")</f>
        <v/>
      </c>
      <c r="Q70" s="162"/>
      <c r="R70" s="581" t="str">
        <f>IFERROR(VLOOKUP(K68,【参考】数式用!$A$5:$J$27,MATCH(Q70,【参考】数式用!$B$4:$J$4,0)+1,0),"")</f>
        <v/>
      </c>
      <c r="S70" s="582" t="s">
        <v>19</v>
      </c>
      <c r="T70" s="583">
        <v>6</v>
      </c>
      <c r="U70" s="584" t="s">
        <v>10</v>
      </c>
      <c r="V70" s="119">
        <v>4</v>
      </c>
      <c r="W70" s="584" t="s">
        <v>45</v>
      </c>
      <c r="X70" s="583">
        <v>6</v>
      </c>
      <c r="Y70" s="584" t="s">
        <v>10</v>
      </c>
      <c r="Z70" s="119">
        <v>5</v>
      </c>
      <c r="AA70" s="584" t="s">
        <v>13</v>
      </c>
      <c r="AB70" s="585" t="s">
        <v>24</v>
      </c>
      <c r="AC70" s="586">
        <f t="shared" si="52"/>
        <v>2</v>
      </c>
      <c r="AD70" s="584" t="s">
        <v>38</v>
      </c>
      <c r="AE70" s="599" t="str">
        <f>IFERROR(ROUNDDOWN(ROUND(L68*R70,0)*M68,0)*AC70,"")</f>
        <v/>
      </c>
      <c r="AF70" s="588" t="str">
        <f>IFERROR(ROUNDDOWN(ROUND(L68*(R70-P70),0)*M68,0)*AC70,"")</f>
        <v/>
      </c>
      <c r="AG70" s="589">
        <f t="shared" si="66"/>
        <v>0</v>
      </c>
      <c r="AH70" s="468"/>
      <c r="AI70" s="469"/>
      <c r="AJ70" s="470"/>
      <c r="AK70" s="471"/>
      <c r="AL70" s="472"/>
      <c r="AM70" s="473"/>
      <c r="AN70" s="59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1" t="str">
        <f>IF(K68&lt;&gt;"","P列・R列に色付け","")</f>
        <v/>
      </c>
      <c r="AQ70" s="592"/>
      <c r="AR70" s="592"/>
      <c r="AX70" s="593"/>
      <c r="AY70" s="552"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6" t="s">
        <v>197</v>
      </c>
      <c r="O71" s="160"/>
      <c r="P71" s="557" t="str">
        <f>IFERROR(VLOOKUP(K71,【参考】数式用!$A$5:$J$27,MATCH(O71,【参考】数式用!$B$4:$J$4,0)+1,0),"")</f>
        <v/>
      </c>
      <c r="Q71" s="160"/>
      <c r="R71" s="557" t="str">
        <f>IFERROR(VLOOKUP(K71,【参考】数式用!$A$5:$J$27,MATCH(Q71,【参考】数式用!$B$4:$J$4,0)+1,0),"")</f>
        <v/>
      </c>
      <c r="S71" s="558" t="s">
        <v>19</v>
      </c>
      <c r="T71" s="559">
        <v>6</v>
      </c>
      <c r="U71" s="211" t="s">
        <v>10</v>
      </c>
      <c r="V71" s="79">
        <v>4</v>
      </c>
      <c r="W71" s="211" t="s">
        <v>45</v>
      </c>
      <c r="X71" s="559">
        <v>6</v>
      </c>
      <c r="Y71" s="211" t="s">
        <v>10</v>
      </c>
      <c r="Z71" s="79">
        <v>5</v>
      </c>
      <c r="AA71" s="211" t="s">
        <v>13</v>
      </c>
      <c r="AB71" s="560" t="s">
        <v>24</v>
      </c>
      <c r="AC71" s="561">
        <f t="shared" si="52"/>
        <v>2</v>
      </c>
      <c r="AD71" s="211" t="s">
        <v>38</v>
      </c>
      <c r="AE71" s="562" t="str">
        <f>IFERROR(ROUNDDOWN(ROUND(L71*R71,0)*M71,0)*AC71,"")</f>
        <v/>
      </c>
      <c r="AF71" s="563" t="str">
        <f>IFERROR(ROUNDDOWN(ROUND(L71*(R71-P71),0)*M71,0)*AC71,"")</f>
        <v/>
      </c>
      <c r="AG71" s="564"/>
      <c r="AH71" s="474"/>
      <c r="AI71" s="482"/>
      <c r="AJ71" s="479"/>
      <c r="AK71" s="480"/>
      <c r="AL71" s="460"/>
      <c r="AM71" s="461"/>
      <c r="AN71" s="565" t="str">
        <f t="shared" ref="AN71" si="88">IF(AP71="","",IF(R71&lt;P71,"！加算の要件上は問題ありませんが、令和６年３月と比較して４・５月に加算率が下がる計画になっています。",""))</f>
        <v/>
      </c>
      <c r="AP71" s="566" t="str">
        <f>IF(K71&lt;&gt;"","P列・R列に色付け","")</f>
        <v/>
      </c>
      <c r="AQ71" s="567" t="str">
        <f>IFERROR(VLOOKUP(K71,【参考】数式用!$AJ$2:$AK$24,2,FALSE),"")</f>
        <v/>
      </c>
      <c r="AR71" s="569" t="str">
        <f>Q71&amp;Q72&amp;Q73</f>
        <v/>
      </c>
      <c r="AS71" s="567" t="str">
        <f t="shared" ref="AS71" si="89">IF(AG73&lt;&gt;0,IF(AH73="○","入力済","未入力"),"")</f>
        <v/>
      </c>
      <c r="AT71" s="568" t="str">
        <f>IF(OR(Q71="処遇加算Ⅰ",Q71="処遇加算Ⅱ"),IF(OR(AI71="○",AI71="令和６年度中に満たす"),"入力済","未入力"),"")</f>
        <v/>
      </c>
      <c r="AU71" s="569" t="str">
        <f>IF(Q71="処遇加算Ⅲ",IF(AJ71="○","入力済","未入力"),"")</f>
        <v/>
      </c>
      <c r="AV71" s="567" t="str">
        <f>IF(Q71="処遇加算Ⅰ",IF(OR(AK71="○",AK71="令和６年度中に満たす"),"入力済","未入力"),"")</f>
        <v/>
      </c>
      <c r="AW71" s="56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2" t="str">
        <f>IF(Q72="特定加算Ⅰ",IF(AM72="","未入力","入力済"),"")</f>
        <v/>
      </c>
      <c r="AY71" s="552" t="str">
        <f>G71</f>
        <v/>
      </c>
    </row>
    <row r="72" spans="1:51" ht="32.1" customHeight="1">
      <c r="A72" s="1281"/>
      <c r="B72" s="1220"/>
      <c r="C72" s="1220"/>
      <c r="D72" s="1220"/>
      <c r="E72" s="1220"/>
      <c r="F72" s="1220"/>
      <c r="G72" s="1223"/>
      <c r="H72" s="1223"/>
      <c r="I72" s="1223"/>
      <c r="J72" s="1223"/>
      <c r="K72" s="1223"/>
      <c r="L72" s="1226"/>
      <c r="M72" s="1229"/>
      <c r="N72" s="570" t="s">
        <v>174</v>
      </c>
      <c r="O72" s="161"/>
      <c r="P72" s="571" t="str">
        <f>IFERROR(VLOOKUP(K71,【参考】数式用!$A$5:$J$27,MATCH(O72,【参考】数式用!$B$4:$J$4,0)+1,0),"")</f>
        <v/>
      </c>
      <c r="Q72" s="161"/>
      <c r="R72" s="571" t="str">
        <f>IFERROR(VLOOKUP(K71,【参考】数式用!$A$5:$J$27,MATCH(Q72,【参考】数式用!$B$4:$J$4,0)+1,0),"")</f>
        <v/>
      </c>
      <c r="S72" s="182" t="s">
        <v>19</v>
      </c>
      <c r="T72" s="572">
        <v>6</v>
      </c>
      <c r="U72" s="183" t="s">
        <v>10</v>
      </c>
      <c r="V72" s="118">
        <v>4</v>
      </c>
      <c r="W72" s="183" t="s">
        <v>45</v>
      </c>
      <c r="X72" s="572">
        <v>6</v>
      </c>
      <c r="Y72" s="183" t="s">
        <v>10</v>
      </c>
      <c r="Z72" s="118">
        <v>5</v>
      </c>
      <c r="AA72" s="183" t="s">
        <v>13</v>
      </c>
      <c r="AB72" s="573" t="s">
        <v>24</v>
      </c>
      <c r="AC72" s="574">
        <f t="shared" si="52"/>
        <v>2</v>
      </c>
      <c r="AD72" s="183" t="s">
        <v>38</v>
      </c>
      <c r="AE72" s="575" t="str">
        <f>IFERROR(ROUNDDOWN(ROUND(L71*R72,0)*M71,0)*AC72,"")</f>
        <v/>
      </c>
      <c r="AF72" s="576" t="str">
        <f>IFERROR(ROUNDDOWN(ROUND(L71*(R72-P72),0)*M71,0)*AC72,"")</f>
        <v/>
      </c>
      <c r="AG72" s="577"/>
      <c r="AH72" s="462"/>
      <c r="AI72" s="463"/>
      <c r="AJ72" s="464"/>
      <c r="AK72" s="465"/>
      <c r="AL72" s="466"/>
      <c r="AM72" s="467"/>
      <c r="AN72" s="57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9"/>
      <c r="AP72" s="566" t="str">
        <f>IF(K71&lt;&gt;"","P列・R列に色付け","")</f>
        <v/>
      </c>
      <c r="AY72" s="552" t="str">
        <f>G71</f>
        <v/>
      </c>
    </row>
    <row r="73" spans="1:51" ht="32.1" customHeight="1" thickBot="1">
      <c r="A73" s="1282"/>
      <c r="B73" s="1221"/>
      <c r="C73" s="1221"/>
      <c r="D73" s="1221"/>
      <c r="E73" s="1221"/>
      <c r="F73" s="1221"/>
      <c r="G73" s="1224"/>
      <c r="H73" s="1224"/>
      <c r="I73" s="1224"/>
      <c r="J73" s="1224"/>
      <c r="K73" s="1224"/>
      <c r="L73" s="1227"/>
      <c r="M73" s="1230"/>
      <c r="N73" s="580" t="s">
        <v>140</v>
      </c>
      <c r="O73" s="164"/>
      <c r="P73" s="600" t="str">
        <f>IFERROR(VLOOKUP(K71,【参考】数式用!$A$5:$J$27,MATCH(O73,【参考】数式用!$B$4:$J$4,0)+1,0),"")</f>
        <v/>
      </c>
      <c r="Q73" s="162"/>
      <c r="R73" s="581" t="str">
        <f>IFERROR(VLOOKUP(K71,【参考】数式用!$A$5:$J$27,MATCH(Q73,【参考】数式用!$B$4:$J$4,0)+1,0),"")</f>
        <v/>
      </c>
      <c r="S73" s="582" t="s">
        <v>19</v>
      </c>
      <c r="T73" s="583">
        <v>6</v>
      </c>
      <c r="U73" s="584" t="s">
        <v>10</v>
      </c>
      <c r="V73" s="119">
        <v>4</v>
      </c>
      <c r="W73" s="584" t="s">
        <v>45</v>
      </c>
      <c r="X73" s="583">
        <v>6</v>
      </c>
      <c r="Y73" s="584" t="s">
        <v>10</v>
      </c>
      <c r="Z73" s="119">
        <v>5</v>
      </c>
      <c r="AA73" s="584" t="s">
        <v>13</v>
      </c>
      <c r="AB73" s="585" t="s">
        <v>24</v>
      </c>
      <c r="AC73" s="586">
        <f t="shared" si="52"/>
        <v>2</v>
      </c>
      <c r="AD73" s="584" t="s">
        <v>38</v>
      </c>
      <c r="AE73" s="599" t="str">
        <f>IFERROR(ROUNDDOWN(ROUND(L71*R73,0)*M71,0)*AC73,"")</f>
        <v/>
      </c>
      <c r="AF73" s="588" t="str">
        <f>IFERROR(ROUNDDOWN(ROUND(L71*(R73-P73),0)*M71,0)*AC73,"")</f>
        <v/>
      </c>
      <c r="AG73" s="589">
        <f t="shared" si="66"/>
        <v>0</v>
      </c>
      <c r="AH73" s="468"/>
      <c r="AI73" s="469"/>
      <c r="AJ73" s="470"/>
      <c r="AK73" s="471"/>
      <c r="AL73" s="472"/>
      <c r="AM73" s="473"/>
      <c r="AN73" s="59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1" t="str">
        <f>IF(K71&lt;&gt;"","P列・R列に色付け","")</f>
        <v/>
      </c>
      <c r="AQ73" s="592"/>
      <c r="AR73" s="592"/>
      <c r="AX73" s="593"/>
      <c r="AY73" s="552"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6" t="s">
        <v>197</v>
      </c>
      <c r="O74" s="160"/>
      <c r="P74" s="557" t="str">
        <f>IFERROR(VLOOKUP(K74,【参考】数式用!$A$5:$J$27,MATCH(O74,【参考】数式用!$B$4:$J$4,0)+1,0),"")</f>
        <v/>
      </c>
      <c r="Q74" s="160"/>
      <c r="R74" s="557" t="str">
        <f>IFERROR(VLOOKUP(K74,【参考】数式用!$A$5:$J$27,MATCH(Q74,【参考】数式用!$B$4:$J$4,0)+1,0),"")</f>
        <v/>
      </c>
      <c r="S74" s="558" t="s">
        <v>19</v>
      </c>
      <c r="T74" s="559">
        <v>6</v>
      </c>
      <c r="U74" s="211" t="s">
        <v>10</v>
      </c>
      <c r="V74" s="79">
        <v>4</v>
      </c>
      <c r="W74" s="211" t="s">
        <v>45</v>
      </c>
      <c r="X74" s="559">
        <v>6</v>
      </c>
      <c r="Y74" s="211" t="s">
        <v>10</v>
      </c>
      <c r="Z74" s="79">
        <v>5</v>
      </c>
      <c r="AA74" s="211" t="s">
        <v>13</v>
      </c>
      <c r="AB74" s="560" t="s">
        <v>24</v>
      </c>
      <c r="AC74" s="561">
        <f t="shared" si="52"/>
        <v>2</v>
      </c>
      <c r="AD74" s="211" t="s">
        <v>38</v>
      </c>
      <c r="AE74" s="562" t="str">
        <f>IFERROR(ROUNDDOWN(ROUND(L74*R74,0)*M74,0)*AC74,"")</f>
        <v/>
      </c>
      <c r="AF74" s="563" t="str">
        <f>IFERROR(ROUNDDOWN(ROUND(L74*(R74-P74),0)*M74,0)*AC74,"")</f>
        <v/>
      </c>
      <c r="AG74" s="564"/>
      <c r="AH74" s="474"/>
      <c r="AI74" s="482"/>
      <c r="AJ74" s="479"/>
      <c r="AK74" s="480"/>
      <c r="AL74" s="460"/>
      <c r="AM74" s="461"/>
      <c r="AN74" s="565" t="str">
        <f t="shared" ref="AN74" si="92">IF(AP74="","",IF(R74&lt;P74,"！加算の要件上は問題ありませんが、令和６年３月と比較して４・５月に加算率が下がる計画になっています。",""))</f>
        <v/>
      </c>
      <c r="AP74" s="566" t="str">
        <f>IF(K74&lt;&gt;"","P列・R列に色付け","")</f>
        <v/>
      </c>
      <c r="AQ74" s="567" t="str">
        <f>IFERROR(VLOOKUP(K74,【参考】数式用!$AJ$2:$AK$24,2,FALSE),"")</f>
        <v/>
      </c>
      <c r="AR74" s="569" t="str">
        <f>Q74&amp;Q75&amp;Q76</f>
        <v/>
      </c>
      <c r="AS74" s="567" t="str">
        <f t="shared" ref="AS74" si="93">IF(AG76&lt;&gt;0,IF(AH76="○","入力済","未入力"),"")</f>
        <v/>
      </c>
      <c r="AT74" s="568" t="str">
        <f>IF(OR(Q74="処遇加算Ⅰ",Q74="処遇加算Ⅱ"),IF(OR(AI74="○",AI74="令和６年度中に満たす"),"入力済","未入力"),"")</f>
        <v/>
      </c>
      <c r="AU74" s="569" t="str">
        <f>IF(Q74="処遇加算Ⅲ",IF(AJ74="○","入力済","未入力"),"")</f>
        <v/>
      </c>
      <c r="AV74" s="567" t="str">
        <f>IF(Q74="処遇加算Ⅰ",IF(OR(AK74="○",AK74="令和６年度中に満たす"),"入力済","未入力"),"")</f>
        <v/>
      </c>
      <c r="AW74" s="56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2" t="str">
        <f>IF(Q75="特定加算Ⅰ",IF(AM75="","未入力","入力済"),"")</f>
        <v/>
      </c>
      <c r="AY74" s="552" t="str">
        <f>G74</f>
        <v/>
      </c>
    </row>
    <row r="75" spans="1:51" ht="32.1" customHeight="1">
      <c r="A75" s="1281"/>
      <c r="B75" s="1220"/>
      <c r="C75" s="1220"/>
      <c r="D75" s="1220"/>
      <c r="E75" s="1220"/>
      <c r="F75" s="1220"/>
      <c r="G75" s="1223"/>
      <c r="H75" s="1223"/>
      <c r="I75" s="1223"/>
      <c r="J75" s="1223"/>
      <c r="K75" s="1223"/>
      <c r="L75" s="1226"/>
      <c r="M75" s="1229"/>
      <c r="N75" s="570" t="s">
        <v>174</v>
      </c>
      <c r="O75" s="161"/>
      <c r="P75" s="571" t="str">
        <f>IFERROR(VLOOKUP(K74,【参考】数式用!$A$5:$J$27,MATCH(O75,【参考】数式用!$B$4:$J$4,0)+1,0),"")</f>
        <v/>
      </c>
      <c r="Q75" s="161"/>
      <c r="R75" s="571" t="str">
        <f>IFERROR(VLOOKUP(K74,【参考】数式用!$A$5:$J$27,MATCH(Q75,【参考】数式用!$B$4:$J$4,0)+1,0),"")</f>
        <v/>
      </c>
      <c r="S75" s="182" t="s">
        <v>19</v>
      </c>
      <c r="T75" s="572">
        <v>6</v>
      </c>
      <c r="U75" s="183" t="s">
        <v>10</v>
      </c>
      <c r="V75" s="118">
        <v>4</v>
      </c>
      <c r="W75" s="183" t="s">
        <v>45</v>
      </c>
      <c r="X75" s="572">
        <v>6</v>
      </c>
      <c r="Y75" s="183" t="s">
        <v>10</v>
      </c>
      <c r="Z75" s="118">
        <v>5</v>
      </c>
      <c r="AA75" s="183" t="s">
        <v>13</v>
      </c>
      <c r="AB75" s="573" t="s">
        <v>24</v>
      </c>
      <c r="AC75" s="574">
        <f t="shared" si="52"/>
        <v>2</v>
      </c>
      <c r="AD75" s="183" t="s">
        <v>38</v>
      </c>
      <c r="AE75" s="575" t="str">
        <f>IFERROR(ROUNDDOWN(ROUND(L74*R75,0)*M74,0)*AC75,"")</f>
        <v/>
      </c>
      <c r="AF75" s="576" t="str">
        <f>IFERROR(ROUNDDOWN(ROUND(L74*(R75-P75),0)*M74,0)*AC75,"")</f>
        <v/>
      </c>
      <c r="AG75" s="577"/>
      <c r="AH75" s="462"/>
      <c r="AI75" s="463"/>
      <c r="AJ75" s="464"/>
      <c r="AK75" s="465"/>
      <c r="AL75" s="466"/>
      <c r="AM75" s="467"/>
      <c r="AN75" s="57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9"/>
      <c r="AP75" s="566" t="str">
        <f>IF(K74&lt;&gt;"","P列・R列に色付け","")</f>
        <v/>
      </c>
      <c r="AY75" s="552" t="str">
        <f>G74</f>
        <v/>
      </c>
    </row>
    <row r="76" spans="1:51" ht="32.1" customHeight="1" thickBot="1">
      <c r="A76" s="1282"/>
      <c r="B76" s="1221"/>
      <c r="C76" s="1221"/>
      <c r="D76" s="1221"/>
      <c r="E76" s="1221"/>
      <c r="F76" s="1221"/>
      <c r="G76" s="1224"/>
      <c r="H76" s="1224"/>
      <c r="I76" s="1224"/>
      <c r="J76" s="1224"/>
      <c r="K76" s="1224"/>
      <c r="L76" s="1227"/>
      <c r="M76" s="1230"/>
      <c r="N76" s="580" t="s">
        <v>140</v>
      </c>
      <c r="O76" s="164"/>
      <c r="P76" s="600" t="str">
        <f>IFERROR(VLOOKUP(K74,【参考】数式用!$A$5:$J$27,MATCH(O76,【参考】数式用!$B$4:$J$4,0)+1,0),"")</f>
        <v/>
      </c>
      <c r="Q76" s="162"/>
      <c r="R76" s="581" t="str">
        <f>IFERROR(VLOOKUP(K74,【参考】数式用!$A$5:$J$27,MATCH(Q76,【参考】数式用!$B$4:$J$4,0)+1,0),"")</f>
        <v/>
      </c>
      <c r="S76" s="582" t="s">
        <v>19</v>
      </c>
      <c r="T76" s="583">
        <v>6</v>
      </c>
      <c r="U76" s="584" t="s">
        <v>10</v>
      </c>
      <c r="V76" s="119">
        <v>4</v>
      </c>
      <c r="W76" s="584" t="s">
        <v>45</v>
      </c>
      <c r="X76" s="583">
        <v>6</v>
      </c>
      <c r="Y76" s="584" t="s">
        <v>10</v>
      </c>
      <c r="Z76" s="119">
        <v>5</v>
      </c>
      <c r="AA76" s="584" t="s">
        <v>13</v>
      </c>
      <c r="AB76" s="585" t="s">
        <v>24</v>
      </c>
      <c r="AC76" s="586">
        <f t="shared" si="52"/>
        <v>2</v>
      </c>
      <c r="AD76" s="584" t="s">
        <v>38</v>
      </c>
      <c r="AE76" s="599" t="str">
        <f>IFERROR(ROUNDDOWN(ROUND(L74*R76,0)*M74,0)*AC76,"")</f>
        <v/>
      </c>
      <c r="AF76" s="588" t="str">
        <f>IFERROR(ROUNDDOWN(ROUND(L74*(R76-P76),0)*M74,0)*AC76,"")</f>
        <v/>
      </c>
      <c r="AG76" s="589">
        <f t="shared" si="66"/>
        <v>0</v>
      </c>
      <c r="AH76" s="468"/>
      <c r="AI76" s="469"/>
      <c r="AJ76" s="470"/>
      <c r="AK76" s="471"/>
      <c r="AL76" s="472"/>
      <c r="AM76" s="473"/>
      <c r="AN76" s="59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1" t="str">
        <f>IF(K74&lt;&gt;"","P列・R列に色付け","")</f>
        <v/>
      </c>
      <c r="AQ76" s="592"/>
      <c r="AR76" s="592"/>
      <c r="AX76" s="593"/>
      <c r="AY76" s="552"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6" t="s">
        <v>197</v>
      </c>
      <c r="O77" s="160"/>
      <c r="P77" s="557" t="str">
        <f>IFERROR(VLOOKUP(K77,【参考】数式用!$A$5:$J$27,MATCH(O77,【参考】数式用!$B$4:$J$4,0)+1,0),"")</f>
        <v/>
      </c>
      <c r="Q77" s="160"/>
      <c r="R77" s="557" t="str">
        <f>IFERROR(VLOOKUP(K77,【参考】数式用!$A$5:$J$27,MATCH(Q77,【参考】数式用!$B$4:$J$4,0)+1,0),"")</f>
        <v/>
      </c>
      <c r="S77" s="558" t="s">
        <v>19</v>
      </c>
      <c r="T77" s="559">
        <v>6</v>
      </c>
      <c r="U77" s="211" t="s">
        <v>10</v>
      </c>
      <c r="V77" s="79">
        <v>4</v>
      </c>
      <c r="W77" s="211" t="s">
        <v>45</v>
      </c>
      <c r="X77" s="559">
        <v>6</v>
      </c>
      <c r="Y77" s="211" t="s">
        <v>10</v>
      </c>
      <c r="Z77" s="79">
        <v>5</v>
      </c>
      <c r="AA77" s="211" t="s">
        <v>13</v>
      </c>
      <c r="AB77" s="560" t="s">
        <v>24</v>
      </c>
      <c r="AC77" s="561">
        <f t="shared" si="52"/>
        <v>2</v>
      </c>
      <c r="AD77" s="211" t="s">
        <v>38</v>
      </c>
      <c r="AE77" s="562" t="str">
        <f>IFERROR(ROUNDDOWN(ROUND(L77*R77,0)*M77,0)*AC77,"")</f>
        <v/>
      </c>
      <c r="AF77" s="563" t="str">
        <f>IFERROR(ROUNDDOWN(ROUND(L77*(R77-P77),0)*M77,0)*AC77,"")</f>
        <v/>
      </c>
      <c r="AG77" s="564"/>
      <c r="AH77" s="474"/>
      <c r="AI77" s="482"/>
      <c r="AJ77" s="479"/>
      <c r="AK77" s="480"/>
      <c r="AL77" s="460"/>
      <c r="AM77" s="461"/>
      <c r="AN77" s="565" t="str">
        <f t="shared" ref="AN77" si="96">IF(AP77="","",IF(R77&lt;P77,"！加算の要件上は問題ありませんが、令和６年３月と比較して４・５月に加算率が下がる計画になっています。",""))</f>
        <v/>
      </c>
      <c r="AP77" s="566" t="str">
        <f>IF(K77&lt;&gt;"","P列・R列に色付け","")</f>
        <v/>
      </c>
      <c r="AQ77" s="567" t="str">
        <f>IFERROR(VLOOKUP(K77,【参考】数式用!$AJ$2:$AK$24,2,FALSE),"")</f>
        <v/>
      </c>
      <c r="AR77" s="569" t="str">
        <f>Q77&amp;Q78&amp;Q79</f>
        <v/>
      </c>
      <c r="AS77" s="567" t="str">
        <f t="shared" ref="AS77" si="97">IF(AG79&lt;&gt;0,IF(AH79="○","入力済","未入力"),"")</f>
        <v/>
      </c>
      <c r="AT77" s="568" t="str">
        <f>IF(OR(Q77="処遇加算Ⅰ",Q77="処遇加算Ⅱ"),IF(OR(AI77="○",AI77="令和６年度中に満たす"),"入力済","未入力"),"")</f>
        <v/>
      </c>
      <c r="AU77" s="569" t="str">
        <f>IF(Q77="処遇加算Ⅲ",IF(AJ77="○","入力済","未入力"),"")</f>
        <v/>
      </c>
      <c r="AV77" s="567" t="str">
        <f>IF(Q77="処遇加算Ⅰ",IF(OR(AK77="○",AK77="令和６年度中に満たす"),"入力済","未入力"),"")</f>
        <v/>
      </c>
      <c r="AW77" s="56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2" t="str">
        <f>IF(Q78="特定加算Ⅰ",IF(AM78="","未入力","入力済"),"")</f>
        <v/>
      </c>
      <c r="AY77" s="552" t="str">
        <f>G77</f>
        <v/>
      </c>
    </row>
    <row r="78" spans="1:51" ht="32.1" customHeight="1">
      <c r="A78" s="1281"/>
      <c r="B78" s="1220"/>
      <c r="C78" s="1220"/>
      <c r="D78" s="1220"/>
      <c r="E78" s="1220"/>
      <c r="F78" s="1220"/>
      <c r="G78" s="1223"/>
      <c r="H78" s="1223"/>
      <c r="I78" s="1223"/>
      <c r="J78" s="1223"/>
      <c r="K78" s="1223"/>
      <c r="L78" s="1226"/>
      <c r="M78" s="1229"/>
      <c r="N78" s="570" t="s">
        <v>174</v>
      </c>
      <c r="O78" s="161"/>
      <c r="P78" s="571" t="str">
        <f>IFERROR(VLOOKUP(K77,【参考】数式用!$A$5:$J$27,MATCH(O78,【参考】数式用!$B$4:$J$4,0)+1,0),"")</f>
        <v/>
      </c>
      <c r="Q78" s="161"/>
      <c r="R78" s="571" t="str">
        <f>IFERROR(VLOOKUP(K77,【参考】数式用!$A$5:$J$27,MATCH(Q78,【参考】数式用!$B$4:$J$4,0)+1,0),"")</f>
        <v/>
      </c>
      <c r="S78" s="182" t="s">
        <v>19</v>
      </c>
      <c r="T78" s="572">
        <v>6</v>
      </c>
      <c r="U78" s="183" t="s">
        <v>10</v>
      </c>
      <c r="V78" s="118">
        <v>4</v>
      </c>
      <c r="W78" s="183" t="s">
        <v>45</v>
      </c>
      <c r="X78" s="572">
        <v>6</v>
      </c>
      <c r="Y78" s="183" t="s">
        <v>10</v>
      </c>
      <c r="Z78" s="118">
        <v>5</v>
      </c>
      <c r="AA78" s="183" t="s">
        <v>13</v>
      </c>
      <c r="AB78" s="573" t="s">
        <v>24</v>
      </c>
      <c r="AC78" s="574">
        <f t="shared" si="52"/>
        <v>2</v>
      </c>
      <c r="AD78" s="183" t="s">
        <v>38</v>
      </c>
      <c r="AE78" s="575" t="str">
        <f>IFERROR(ROUNDDOWN(ROUND(L77*R78,0)*M77,0)*AC78,"")</f>
        <v/>
      </c>
      <c r="AF78" s="576" t="str">
        <f>IFERROR(ROUNDDOWN(ROUND(L77*(R78-P78),0)*M77,0)*AC78,"")</f>
        <v/>
      </c>
      <c r="AG78" s="577"/>
      <c r="AH78" s="462"/>
      <c r="AI78" s="463"/>
      <c r="AJ78" s="464"/>
      <c r="AK78" s="465"/>
      <c r="AL78" s="466"/>
      <c r="AM78" s="467"/>
      <c r="AN78" s="57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9"/>
      <c r="AP78" s="566" t="str">
        <f>IF(K77&lt;&gt;"","P列・R列に色付け","")</f>
        <v/>
      </c>
      <c r="AY78" s="552" t="str">
        <f>G77</f>
        <v/>
      </c>
    </row>
    <row r="79" spans="1:51" ht="32.1" customHeight="1" thickBot="1">
      <c r="A79" s="1282"/>
      <c r="B79" s="1221"/>
      <c r="C79" s="1221"/>
      <c r="D79" s="1221"/>
      <c r="E79" s="1221"/>
      <c r="F79" s="1221"/>
      <c r="G79" s="1224"/>
      <c r="H79" s="1224"/>
      <c r="I79" s="1224"/>
      <c r="J79" s="1224"/>
      <c r="K79" s="1224"/>
      <c r="L79" s="1227"/>
      <c r="M79" s="1230"/>
      <c r="N79" s="580" t="s">
        <v>140</v>
      </c>
      <c r="O79" s="164"/>
      <c r="P79" s="600" t="str">
        <f>IFERROR(VLOOKUP(K77,【参考】数式用!$A$5:$J$27,MATCH(O79,【参考】数式用!$B$4:$J$4,0)+1,0),"")</f>
        <v/>
      </c>
      <c r="Q79" s="162"/>
      <c r="R79" s="581" t="str">
        <f>IFERROR(VLOOKUP(K77,【参考】数式用!$A$5:$J$27,MATCH(Q79,【参考】数式用!$B$4:$J$4,0)+1,0),"")</f>
        <v/>
      </c>
      <c r="S79" s="582" t="s">
        <v>19</v>
      </c>
      <c r="T79" s="583">
        <v>6</v>
      </c>
      <c r="U79" s="584" t="s">
        <v>10</v>
      </c>
      <c r="V79" s="119">
        <v>4</v>
      </c>
      <c r="W79" s="584" t="s">
        <v>45</v>
      </c>
      <c r="X79" s="583">
        <v>6</v>
      </c>
      <c r="Y79" s="584" t="s">
        <v>10</v>
      </c>
      <c r="Z79" s="119">
        <v>5</v>
      </c>
      <c r="AA79" s="584" t="s">
        <v>13</v>
      </c>
      <c r="AB79" s="585" t="s">
        <v>24</v>
      </c>
      <c r="AC79" s="586">
        <f t="shared" si="52"/>
        <v>2</v>
      </c>
      <c r="AD79" s="584" t="s">
        <v>38</v>
      </c>
      <c r="AE79" s="599" t="str">
        <f>IFERROR(ROUNDDOWN(ROUND(L77*R79,0)*M77,0)*AC79,"")</f>
        <v/>
      </c>
      <c r="AF79" s="588" t="str">
        <f>IFERROR(ROUNDDOWN(ROUND(L77*(R79-P79),0)*M77,0)*AC79,"")</f>
        <v/>
      </c>
      <c r="AG79" s="589">
        <f t="shared" si="66"/>
        <v>0</v>
      </c>
      <c r="AH79" s="468"/>
      <c r="AI79" s="469"/>
      <c r="AJ79" s="470"/>
      <c r="AK79" s="471"/>
      <c r="AL79" s="472"/>
      <c r="AM79" s="473"/>
      <c r="AN79" s="59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1" t="str">
        <f>IF(K77&lt;&gt;"","P列・R列に色付け","")</f>
        <v/>
      </c>
      <c r="AQ79" s="592"/>
      <c r="AR79" s="592"/>
      <c r="AX79" s="593"/>
      <c r="AY79" s="552"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6" t="s">
        <v>197</v>
      </c>
      <c r="O80" s="160"/>
      <c r="P80" s="557" t="str">
        <f>IFERROR(VLOOKUP(K80,【参考】数式用!$A$5:$J$27,MATCH(O80,【参考】数式用!$B$4:$J$4,0)+1,0),"")</f>
        <v/>
      </c>
      <c r="Q80" s="160"/>
      <c r="R80" s="557" t="str">
        <f>IFERROR(VLOOKUP(K80,【参考】数式用!$A$5:$J$27,MATCH(Q80,【参考】数式用!$B$4:$J$4,0)+1,0),"")</f>
        <v/>
      </c>
      <c r="S80" s="558" t="s">
        <v>19</v>
      </c>
      <c r="T80" s="559">
        <v>6</v>
      </c>
      <c r="U80" s="211" t="s">
        <v>10</v>
      </c>
      <c r="V80" s="79">
        <v>4</v>
      </c>
      <c r="W80" s="211" t="s">
        <v>45</v>
      </c>
      <c r="X80" s="559">
        <v>6</v>
      </c>
      <c r="Y80" s="211" t="s">
        <v>10</v>
      </c>
      <c r="Z80" s="79">
        <v>5</v>
      </c>
      <c r="AA80" s="211" t="s">
        <v>13</v>
      </c>
      <c r="AB80" s="560" t="s">
        <v>24</v>
      </c>
      <c r="AC80" s="561">
        <f t="shared" si="52"/>
        <v>2</v>
      </c>
      <c r="AD80" s="211" t="s">
        <v>38</v>
      </c>
      <c r="AE80" s="562" t="str">
        <f>IFERROR(ROUNDDOWN(ROUND(L80*R80,0)*M80,0)*AC80,"")</f>
        <v/>
      </c>
      <c r="AF80" s="563" t="str">
        <f>IFERROR(ROUNDDOWN(ROUND(L80*(R80-P80),0)*M80,0)*AC80,"")</f>
        <v/>
      </c>
      <c r="AG80" s="564"/>
      <c r="AH80" s="474"/>
      <c r="AI80" s="482"/>
      <c r="AJ80" s="479"/>
      <c r="AK80" s="480"/>
      <c r="AL80" s="460"/>
      <c r="AM80" s="461"/>
      <c r="AN80" s="565" t="str">
        <f t="shared" ref="AN80" si="100">IF(AP80="","",IF(R80&lt;P80,"！加算の要件上は問題ありませんが、令和６年３月と比較して４・５月に加算率が下がる計画になっています。",""))</f>
        <v/>
      </c>
      <c r="AP80" s="566" t="str">
        <f>IF(K80&lt;&gt;"","P列・R列に色付け","")</f>
        <v/>
      </c>
      <c r="AQ80" s="567" t="str">
        <f>IFERROR(VLOOKUP(K80,【参考】数式用!$AJ$2:$AK$24,2,FALSE),"")</f>
        <v/>
      </c>
      <c r="AR80" s="569" t="str">
        <f>Q80&amp;Q81&amp;Q82</f>
        <v/>
      </c>
      <c r="AS80" s="567" t="str">
        <f t="shared" ref="AS80" si="101">IF(AG82&lt;&gt;0,IF(AH82="○","入力済","未入力"),"")</f>
        <v/>
      </c>
      <c r="AT80" s="568" t="str">
        <f>IF(OR(Q80="処遇加算Ⅰ",Q80="処遇加算Ⅱ"),IF(OR(AI80="○",AI80="令和６年度中に満たす"),"入力済","未入力"),"")</f>
        <v/>
      </c>
      <c r="AU80" s="569" t="str">
        <f>IF(Q80="処遇加算Ⅲ",IF(AJ80="○","入力済","未入力"),"")</f>
        <v/>
      </c>
      <c r="AV80" s="567" t="str">
        <f>IF(Q80="処遇加算Ⅰ",IF(OR(AK80="○",AK80="令和６年度中に満たす"),"入力済","未入力"),"")</f>
        <v/>
      </c>
      <c r="AW80" s="56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2" t="str">
        <f>IF(Q81="特定加算Ⅰ",IF(AM81="","未入力","入力済"),"")</f>
        <v/>
      </c>
      <c r="AY80" s="552" t="str">
        <f>G80</f>
        <v/>
      </c>
    </row>
    <row r="81" spans="1:51" ht="32.1" customHeight="1">
      <c r="A81" s="1281"/>
      <c r="B81" s="1220"/>
      <c r="C81" s="1220"/>
      <c r="D81" s="1220"/>
      <c r="E81" s="1220"/>
      <c r="F81" s="1220"/>
      <c r="G81" s="1223"/>
      <c r="H81" s="1223"/>
      <c r="I81" s="1223"/>
      <c r="J81" s="1223"/>
      <c r="K81" s="1223"/>
      <c r="L81" s="1226"/>
      <c r="M81" s="1229"/>
      <c r="N81" s="570" t="s">
        <v>174</v>
      </c>
      <c r="O81" s="161"/>
      <c r="P81" s="571" t="str">
        <f>IFERROR(VLOOKUP(K80,【参考】数式用!$A$5:$J$27,MATCH(O81,【参考】数式用!$B$4:$J$4,0)+1,0),"")</f>
        <v/>
      </c>
      <c r="Q81" s="161"/>
      <c r="R81" s="571" t="str">
        <f>IFERROR(VLOOKUP(K80,【参考】数式用!$A$5:$J$27,MATCH(Q81,【参考】数式用!$B$4:$J$4,0)+1,0),"")</f>
        <v/>
      </c>
      <c r="S81" s="182" t="s">
        <v>19</v>
      </c>
      <c r="T81" s="572">
        <v>6</v>
      </c>
      <c r="U81" s="183" t="s">
        <v>10</v>
      </c>
      <c r="V81" s="118">
        <v>4</v>
      </c>
      <c r="W81" s="183" t="s">
        <v>45</v>
      </c>
      <c r="X81" s="572">
        <v>6</v>
      </c>
      <c r="Y81" s="183" t="s">
        <v>10</v>
      </c>
      <c r="Z81" s="118">
        <v>5</v>
      </c>
      <c r="AA81" s="183" t="s">
        <v>13</v>
      </c>
      <c r="AB81" s="573" t="s">
        <v>24</v>
      </c>
      <c r="AC81" s="574">
        <f t="shared" si="52"/>
        <v>2</v>
      </c>
      <c r="AD81" s="183" t="s">
        <v>38</v>
      </c>
      <c r="AE81" s="575" t="str">
        <f>IFERROR(ROUNDDOWN(ROUND(L80*R81,0)*M80,0)*AC81,"")</f>
        <v/>
      </c>
      <c r="AF81" s="576" t="str">
        <f>IFERROR(ROUNDDOWN(ROUND(L80*(R81-P81),0)*M80,0)*AC81,"")</f>
        <v/>
      </c>
      <c r="AG81" s="577"/>
      <c r="AH81" s="462"/>
      <c r="AI81" s="463"/>
      <c r="AJ81" s="464"/>
      <c r="AK81" s="465"/>
      <c r="AL81" s="466"/>
      <c r="AM81" s="467"/>
      <c r="AN81" s="57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9"/>
      <c r="AP81" s="566" t="str">
        <f>IF(K80&lt;&gt;"","P列・R列に色付け","")</f>
        <v/>
      </c>
      <c r="AY81" s="552" t="str">
        <f>G80</f>
        <v/>
      </c>
    </row>
    <row r="82" spans="1:51" ht="32.1" customHeight="1" thickBot="1">
      <c r="A82" s="1282"/>
      <c r="B82" s="1221"/>
      <c r="C82" s="1221"/>
      <c r="D82" s="1221"/>
      <c r="E82" s="1221"/>
      <c r="F82" s="1221"/>
      <c r="G82" s="1224"/>
      <c r="H82" s="1224"/>
      <c r="I82" s="1224"/>
      <c r="J82" s="1224"/>
      <c r="K82" s="1224"/>
      <c r="L82" s="1227"/>
      <c r="M82" s="1230"/>
      <c r="N82" s="580" t="s">
        <v>140</v>
      </c>
      <c r="O82" s="164"/>
      <c r="P82" s="600" t="str">
        <f>IFERROR(VLOOKUP(K80,【参考】数式用!$A$5:$J$27,MATCH(O82,【参考】数式用!$B$4:$J$4,0)+1,0),"")</f>
        <v/>
      </c>
      <c r="Q82" s="162"/>
      <c r="R82" s="581" t="str">
        <f>IFERROR(VLOOKUP(K80,【参考】数式用!$A$5:$J$27,MATCH(Q82,【参考】数式用!$B$4:$J$4,0)+1,0),"")</f>
        <v/>
      </c>
      <c r="S82" s="582" t="s">
        <v>19</v>
      </c>
      <c r="T82" s="583">
        <v>6</v>
      </c>
      <c r="U82" s="584" t="s">
        <v>10</v>
      </c>
      <c r="V82" s="119">
        <v>4</v>
      </c>
      <c r="W82" s="584" t="s">
        <v>45</v>
      </c>
      <c r="X82" s="583">
        <v>6</v>
      </c>
      <c r="Y82" s="584" t="s">
        <v>10</v>
      </c>
      <c r="Z82" s="119">
        <v>5</v>
      </c>
      <c r="AA82" s="584" t="s">
        <v>13</v>
      </c>
      <c r="AB82" s="585" t="s">
        <v>24</v>
      </c>
      <c r="AC82" s="586">
        <f t="shared" si="52"/>
        <v>2</v>
      </c>
      <c r="AD82" s="584" t="s">
        <v>38</v>
      </c>
      <c r="AE82" s="599" t="str">
        <f>IFERROR(ROUNDDOWN(ROUND(L80*R82,0)*M80,0)*AC82,"")</f>
        <v/>
      </c>
      <c r="AF82" s="588" t="str">
        <f>IFERROR(ROUNDDOWN(ROUND(L80*(R82-P82),0)*M80,0)*AC82,"")</f>
        <v/>
      </c>
      <c r="AG82" s="589">
        <f t="shared" si="66"/>
        <v>0</v>
      </c>
      <c r="AH82" s="468"/>
      <c r="AI82" s="469"/>
      <c r="AJ82" s="470"/>
      <c r="AK82" s="471"/>
      <c r="AL82" s="472"/>
      <c r="AM82" s="473"/>
      <c r="AN82" s="59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1" t="str">
        <f>IF(K80&lt;&gt;"","P列・R列に色付け","")</f>
        <v/>
      </c>
      <c r="AQ82" s="592"/>
      <c r="AR82" s="592"/>
      <c r="AX82" s="593"/>
      <c r="AY82" s="552"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6" t="s">
        <v>197</v>
      </c>
      <c r="O83" s="160"/>
      <c r="P83" s="557" t="str">
        <f>IFERROR(VLOOKUP(K83,【参考】数式用!$A$5:$J$27,MATCH(O83,【参考】数式用!$B$4:$J$4,0)+1,0),"")</f>
        <v/>
      </c>
      <c r="Q83" s="160"/>
      <c r="R83" s="557" t="str">
        <f>IFERROR(VLOOKUP(K83,【参考】数式用!$A$5:$J$27,MATCH(Q83,【参考】数式用!$B$4:$J$4,0)+1,0),"")</f>
        <v/>
      </c>
      <c r="S83" s="558" t="s">
        <v>19</v>
      </c>
      <c r="T83" s="559">
        <v>6</v>
      </c>
      <c r="U83" s="211" t="s">
        <v>10</v>
      </c>
      <c r="V83" s="79">
        <v>4</v>
      </c>
      <c r="W83" s="211" t="s">
        <v>45</v>
      </c>
      <c r="X83" s="559">
        <v>6</v>
      </c>
      <c r="Y83" s="211" t="s">
        <v>10</v>
      </c>
      <c r="Z83" s="79">
        <v>5</v>
      </c>
      <c r="AA83" s="211" t="s">
        <v>13</v>
      </c>
      <c r="AB83" s="560" t="s">
        <v>24</v>
      </c>
      <c r="AC83" s="561">
        <f t="shared" si="52"/>
        <v>2</v>
      </c>
      <c r="AD83" s="211" t="s">
        <v>38</v>
      </c>
      <c r="AE83" s="562" t="str">
        <f>IFERROR(ROUNDDOWN(ROUND(L83*R83,0)*M83,0)*AC83,"")</f>
        <v/>
      </c>
      <c r="AF83" s="563" t="str">
        <f>IFERROR(ROUNDDOWN(ROUND(L83*(R83-P83),0)*M83,0)*AC83,"")</f>
        <v/>
      </c>
      <c r="AG83" s="564"/>
      <c r="AH83" s="474"/>
      <c r="AI83" s="482"/>
      <c r="AJ83" s="479"/>
      <c r="AK83" s="480"/>
      <c r="AL83" s="460"/>
      <c r="AM83" s="461"/>
      <c r="AN83" s="565" t="str">
        <f t="shared" ref="AN83" si="104">IF(AP83="","",IF(R83&lt;P83,"！加算の要件上は問題ありませんが、令和６年３月と比較して４・５月に加算率が下がる計画になっています。",""))</f>
        <v/>
      </c>
      <c r="AP83" s="566" t="str">
        <f>IF(K83&lt;&gt;"","P列・R列に色付け","")</f>
        <v/>
      </c>
      <c r="AQ83" s="567" t="str">
        <f>IFERROR(VLOOKUP(K83,【参考】数式用!$AJ$2:$AK$24,2,FALSE),"")</f>
        <v/>
      </c>
      <c r="AR83" s="569" t="str">
        <f>Q83&amp;Q84&amp;Q85</f>
        <v/>
      </c>
      <c r="AS83" s="567" t="str">
        <f t="shared" ref="AS83" si="105">IF(AG85&lt;&gt;0,IF(AH85="○","入力済","未入力"),"")</f>
        <v/>
      </c>
      <c r="AT83" s="568" t="str">
        <f>IF(OR(Q83="処遇加算Ⅰ",Q83="処遇加算Ⅱ"),IF(OR(AI83="○",AI83="令和６年度中に満たす"),"入力済","未入力"),"")</f>
        <v/>
      </c>
      <c r="AU83" s="569" t="str">
        <f>IF(Q83="処遇加算Ⅲ",IF(AJ83="○","入力済","未入力"),"")</f>
        <v/>
      </c>
      <c r="AV83" s="567" t="str">
        <f>IF(Q83="処遇加算Ⅰ",IF(OR(AK83="○",AK83="令和６年度中に満たす"),"入力済","未入力"),"")</f>
        <v/>
      </c>
      <c r="AW83" s="56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2" t="str">
        <f>IF(Q84="特定加算Ⅰ",IF(AM84="","未入力","入力済"),"")</f>
        <v/>
      </c>
      <c r="AY83" s="552" t="str">
        <f>G83</f>
        <v/>
      </c>
    </row>
    <row r="84" spans="1:51" ht="32.1" customHeight="1">
      <c r="A84" s="1281"/>
      <c r="B84" s="1220"/>
      <c r="C84" s="1220"/>
      <c r="D84" s="1220"/>
      <c r="E84" s="1220"/>
      <c r="F84" s="1220"/>
      <c r="G84" s="1223"/>
      <c r="H84" s="1223"/>
      <c r="I84" s="1223"/>
      <c r="J84" s="1223"/>
      <c r="K84" s="1223"/>
      <c r="L84" s="1226"/>
      <c r="M84" s="1229"/>
      <c r="N84" s="570" t="s">
        <v>174</v>
      </c>
      <c r="O84" s="161"/>
      <c r="P84" s="571" t="str">
        <f>IFERROR(VLOOKUP(K83,【参考】数式用!$A$5:$J$27,MATCH(O84,【参考】数式用!$B$4:$J$4,0)+1,0),"")</f>
        <v/>
      </c>
      <c r="Q84" s="161"/>
      <c r="R84" s="571" t="str">
        <f>IFERROR(VLOOKUP(K83,【参考】数式用!$A$5:$J$27,MATCH(Q84,【参考】数式用!$B$4:$J$4,0)+1,0),"")</f>
        <v/>
      </c>
      <c r="S84" s="182" t="s">
        <v>19</v>
      </c>
      <c r="T84" s="572">
        <v>6</v>
      </c>
      <c r="U84" s="183" t="s">
        <v>10</v>
      </c>
      <c r="V84" s="118">
        <v>4</v>
      </c>
      <c r="W84" s="183" t="s">
        <v>45</v>
      </c>
      <c r="X84" s="572">
        <v>6</v>
      </c>
      <c r="Y84" s="183" t="s">
        <v>10</v>
      </c>
      <c r="Z84" s="118">
        <v>5</v>
      </c>
      <c r="AA84" s="183" t="s">
        <v>13</v>
      </c>
      <c r="AB84" s="573" t="s">
        <v>24</v>
      </c>
      <c r="AC84" s="574">
        <f t="shared" si="52"/>
        <v>2</v>
      </c>
      <c r="AD84" s="183" t="s">
        <v>38</v>
      </c>
      <c r="AE84" s="575" t="str">
        <f>IFERROR(ROUNDDOWN(ROUND(L83*R84,0)*M83,0)*AC84,"")</f>
        <v/>
      </c>
      <c r="AF84" s="576" t="str">
        <f>IFERROR(ROUNDDOWN(ROUND(L83*(R84-P84),0)*M83,0)*AC84,"")</f>
        <v/>
      </c>
      <c r="AG84" s="577"/>
      <c r="AH84" s="462"/>
      <c r="AI84" s="463"/>
      <c r="AJ84" s="464"/>
      <c r="AK84" s="465"/>
      <c r="AL84" s="466"/>
      <c r="AM84" s="467"/>
      <c r="AN84" s="57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9"/>
      <c r="AP84" s="566" t="str">
        <f>IF(K83&lt;&gt;"","P列・R列に色付け","")</f>
        <v/>
      </c>
      <c r="AY84" s="552" t="str">
        <f>G83</f>
        <v/>
      </c>
    </row>
    <row r="85" spans="1:51" ht="32.1" customHeight="1" thickBot="1">
      <c r="A85" s="1282"/>
      <c r="B85" s="1221"/>
      <c r="C85" s="1221"/>
      <c r="D85" s="1221"/>
      <c r="E85" s="1221"/>
      <c r="F85" s="1221"/>
      <c r="G85" s="1224"/>
      <c r="H85" s="1224"/>
      <c r="I85" s="1224"/>
      <c r="J85" s="1224"/>
      <c r="K85" s="1224"/>
      <c r="L85" s="1227"/>
      <c r="M85" s="1230"/>
      <c r="N85" s="580" t="s">
        <v>140</v>
      </c>
      <c r="O85" s="164"/>
      <c r="P85" s="600" t="str">
        <f>IFERROR(VLOOKUP(K83,【参考】数式用!$A$5:$J$27,MATCH(O85,【参考】数式用!$B$4:$J$4,0)+1,0),"")</f>
        <v/>
      </c>
      <c r="Q85" s="162"/>
      <c r="R85" s="581" t="str">
        <f>IFERROR(VLOOKUP(K83,【参考】数式用!$A$5:$J$27,MATCH(Q85,【参考】数式用!$B$4:$J$4,0)+1,0),"")</f>
        <v/>
      </c>
      <c r="S85" s="582" t="s">
        <v>19</v>
      </c>
      <c r="T85" s="583">
        <v>6</v>
      </c>
      <c r="U85" s="584" t="s">
        <v>10</v>
      </c>
      <c r="V85" s="119">
        <v>4</v>
      </c>
      <c r="W85" s="584" t="s">
        <v>45</v>
      </c>
      <c r="X85" s="583">
        <v>6</v>
      </c>
      <c r="Y85" s="584" t="s">
        <v>10</v>
      </c>
      <c r="Z85" s="119">
        <v>5</v>
      </c>
      <c r="AA85" s="584" t="s">
        <v>13</v>
      </c>
      <c r="AB85" s="585" t="s">
        <v>24</v>
      </c>
      <c r="AC85" s="586">
        <f t="shared" si="52"/>
        <v>2</v>
      </c>
      <c r="AD85" s="584" t="s">
        <v>38</v>
      </c>
      <c r="AE85" s="599" t="str">
        <f>IFERROR(ROUNDDOWN(ROUND(L83*R85,0)*M83,0)*AC85,"")</f>
        <v/>
      </c>
      <c r="AF85" s="588" t="str">
        <f>IFERROR(ROUNDDOWN(ROUND(L83*(R85-P85),0)*M83,0)*AC85,"")</f>
        <v/>
      </c>
      <c r="AG85" s="589">
        <f t="shared" si="66"/>
        <v>0</v>
      </c>
      <c r="AH85" s="468"/>
      <c r="AI85" s="469"/>
      <c r="AJ85" s="470"/>
      <c r="AK85" s="471"/>
      <c r="AL85" s="472"/>
      <c r="AM85" s="473"/>
      <c r="AN85" s="59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1" t="str">
        <f>IF(K83&lt;&gt;"","P列・R列に色付け","")</f>
        <v/>
      </c>
      <c r="AQ85" s="592"/>
      <c r="AR85" s="592"/>
      <c r="AX85" s="593"/>
      <c r="AY85" s="552"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6" t="s">
        <v>197</v>
      </c>
      <c r="O86" s="160"/>
      <c r="P86" s="557" t="str">
        <f>IFERROR(VLOOKUP(K86,【参考】数式用!$A$5:$J$27,MATCH(O86,【参考】数式用!$B$4:$J$4,0)+1,0),"")</f>
        <v/>
      </c>
      <c r="Q86" s="160"/>
      <c r="R86" s="557" t="str">
        <f>IFERROR(VLOOKUP(K86,【参考】数式用!$A$5:$J$27,MATCH(Q86,【参考】数式用!$B$4:$J$4,0)+1,0),"")</f>
        <v/>
      </c>
      <c r="S86" s="558" t="s">
        <v>19</v>
      </c>
      <c r="T86" s="559">
        <v>6</v>
      </c>
      <c r="U86" s="211" t="s">
        <v>10</v>
      </c>
      <c r="V86" s="79">
        <v>4</v>
      </c>
      <c r="W86" s="211" t="s">
        <v>45</v>
      </c>
      <c r="X86" s="559">
        <v>6</v>
      </c>
      <c r="Y86" s="211" t="s">
        <v>10</v>
      </c>
      <c r="Z86" s="79">
        <v>5</v>
      </c>
      <c r="AA86" s="211" t="s">
        <v>13</v>
      </c>
      <c r="AB86" s="560" t="s">
        <v>24</v>
      </c>
      <c r="AC86" s="561">
        <f t="shared" si="52"/>
        <v>2</v>
      </c>
      <c r="AD86" s="211" t="s">
        <v>38</v>
      </c>
      <c r="AE86" s="562" t="str">
        <f>IFERROR(ROUNDDOWN(ROUND(L86*R86,0)*M86,0)*AC86,"")</f>
        <v/>
      </c>
      <c r="AF86" s="563" t="str">
        <f>IFERROR(ROUNDDOWN(ROUND(L86*(R86-P86),0)*M86,0)*AC86,"")</f>
        <v/>
      </c>
      <c r="AG86" s="564"/>
      <c r="AH86" s="474"/>
      <c r="AI86" s="482"/>
      <c r="AJ86" s="479"/>
      <c r="AK86" s="480"/>
      <c r="AL86" s="460"/>
      <c r="AM86" s="461"/>
      <c r="AN86" s="565" t="str">
        <f t="shared" ref="AN86" si="108">IF(AP86="","",IF(R86&lt;P86,"！加算の要件上は問題ありませんが、令和６年３月と比較して４・５月に加算率が下がる計画になっています。",""))</f>
        <v/>
      </c>
      <c r="AP86" s="566" t="str">
        <f>IF(K86&lt;&gt;"","P列・R列に色付け","")</f>
        <v/>
      </c>
      <c r="AQ86" s="567" t="str">
        <f>IFERROR(VLOOKUP(K86,【参考】数式用!$AJ$2:$AK$24,2,FALSE),"")</f>
        <v/>
      </c>
      <c r="AR86" s="569" t="str">
        <f>Q86&amp;Q87&amp;Q88</f>
        <v/>
      </c>
      <c r="AS86" s="567" t="str">
        <f t="shared" ref="AS86" si="109">IF(AG88&lt;&gt;0,IF(AH88="○","入力済","未入力"),"")</f>
        <v/>
      </c>
      <c r="AT86" s="568" t="str">
        <f>IF(OR(Q86="処遇加算Ⅰ",Q86="処遇加算Ⅱ"),IF(OR(AI86="○",AI86="令和６年度中に満たす"),"入力済","未入力"),"")</f>
        <v/>
      </c>
      <c r="AU86" s="569" t="str">
        <f>IF(Q86="処遇加算Ⅲ",IF(AJ86="○","入力済","未入力"),"")</f>
        <v/>
      </c>
      <c r="AV86" s="567" t="str">
        <f>IF(Q86="処遇加算Ⅰ",IF(OR(AK86="○",AK86="令和６年度中に満たす"),"入力済","未入力"),"")</f>
        <v/>
      </c>
      <c r="AW86" s="56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2" t="str">
        <f>IF(Q87="特定加算Ⅰ",IF(AM87="","未入力","入力済"),"")</f>
        <v/>
      </c>
      <c r="AY86" s="552" t="str">
        <f>G86</f>
        <v/>
      </c>
    </row>
    <row r="87" spans="1:51" ht="32.1" customHeight="1">
      <c r="A87" s="1281"/>
      <c r="B87" s="1220"/>
      <c r="C87" s="1220"/>
      <c r="D87" s="1220"/>
      <c r="E87" s="1220"/>
      <c r="F87" s="1220"/>
      <c r="G87" s="1223"/>
      <c r="H87" s="1223"/>
      <c r="I87" s="1223"/>
      <c r="J87" s="1223"/>
      <c r="K87" s="1223"/>
      <c r="L87" s="1226"/>
      <c r="M87" s="1229"/>
      <c r="N87" s="570" t="s">
        <v>174</v>
      </c>
      <c r="O87" s="161"/>
      <c r="P87" s="571" t="str">
        <f>IFERROR(VLOOKUP(K86,【参考】数式用!$A$5:$J$27,MATCH(O87,【参考】数式用!$B$4:$J$4,0)+1,0),"")</f>
        <v/>
      </c>
      <c r="Q87" s="161"/>
      <c r="R87" s="571" t="str">
        <f>IFERROR(VLOOKUP(K86,【参考】数式用!$A$5:$J$27,MATCH(Q87,【参考】数式用!$B$4:$J$4,0)+1,0),"")</f>
        <v/>
      </c>
      <c r="S87" s="182" t="s">
        <v>19</v>
      </c>
      <c r="T87" s="572">
        <v>6</v>
      </c>
      <c r="U87" s="183" t="s">
        <v>10</v>
      </c>
      <c r="V87" s="118">
        <v>4</v>
      </c>
      <c r="W87" s="183" t="s">
        <v>45</v>
      </c>
      <c r="X87" s="572">
        <v>6</v>
      </c>
      <c r="Y87" s="183" t="s">
        <v>10</v>
      </c>
      <c r="Z87" s="118">
        <v>5</v>
      </c>
      <c r="AA87" s="183" t="s">
        <v>13</v>
      </c>
      <c r="AB87" s="573" t="s">
        <v>24</v>
      </c>
      <c r="AC87" s="574">
        <f t="shared" si="52"/>
        <v>2</v>
      </c>
      <c r="AD87" s="183" t="s">
        <v>38</v>
      </c>
      <c r="AE87" s="575" t="str">
        <f>IFERROR(ROUNDDOWN(ROUND(L86*R87,0)*M86,0)*AC87,"")</f>
        <v/>
      </c>
      <c r="AF87" s="576" t="str">
        <f>IFERROR(ROUNDDOWN(ROUND(L86*(R87-P87),0)*M86,0)*AC87,"")</f>
        <v/>
      </c>
      <c r="AG87" s="577"/>
      <c r="AH87" s="462"/>
      <c r="AI87" s="463"/>
      <c r="AJ87" s="464"/>
      <c r="AK87" s="465"/>
      <c r="AL87" s="466"/>
      <c r="AM87" s="467"/>
      <c r="AN87" s="57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9"/>
      <c r="AP87" s="566" t="str">
        <f>IF(K86&lt;&gt;"","P列・R列に色付け","")</f>
        <v/>
      </c>
      <c r="AY87" s="552" t="str">
        <f>G86</f>
        <v/>
      </c>
    </row>
    <row r="88" spans="1:51" ht="32.1" customHeight="1" thickBot="1">
      <c r="A88" s="1282"/>
      <c r="B88" s="1221"/>
      <c r="C88" s="1221"/>
      <c r="D88" s="1221"/>
      <c r="E88" s="1221"/>
      <c r="F88" s="1221"/>
      <c r="G88" s="1224"/>
      <c r="H88" s="1224"/>
      <c r="I88" s="1224"/>
      <c r="J88" s="1224"/>
      <c r="K88" s="1224"/>
      <c r="L88" s="1227"/>
      <c r="M88" s="1230"/>
      <c r="N88" s="580" t="s">
        <v>140</v>
      </c>
      <c r="O88" s="164"/>
      <c r="P88" s="600" t="str">
        <f>IFERROR(VLOOKUP(K86,【参考】数式用!$A$5:$J$27,MATCH(O88,【参考】数式用!$B$4:$J$4,0)+1,0),"")</f>
        <v/>
      </c>
      <c r="Q88" s="162"/>
      <c r="R88" s="581" t="str">
        <f>IFERROR(VLOOKUP(K86,【参考】数式用!$A$5:$J$27,MATCH(Q88,【参考】数式用!$B$4:$J$4,0)+1,0),"")</f>
        <v/>
      </c>
      <c r="S88" s="582" t="s">
        <v>19</v>
      </c>
      <c r="T88" s="583">
        <v>6</v>
      </c>
      <c r="U88" s="584" t="s">
        <v>10</v>
      </c>
      <c r="V88" s="119">
        <v>4</v>
      </c>
      <c r="W88" s="584" t="s">
        <v>45</v>
      </c>
      <c r="X88" s="583">
        <v>6</v>
      </c>
      <c r="Y88" s="584" t="s">
        <v>10</v>
      </c>
      <c r="Z88" s="119">
        <v>5</v>
      </c>
      <c r="AA88" s="584" t="s">
        <v>13</v>
      </c>
      <c r="AB88" s="585" t="s">
        <v>24</v>
      </c>
      <c r="AC88" s="586">
        <f t="shared" si="52"/>
        <v>2</v>
      </c>
      <c r="AD88" s="584" t="s">
        <v>38</v>
      </c>
      <c r="AE88" s="599" t="str">
        <f>IFERROR(ROUNDDOWN(ROUND(L86*R88,0)*M86,0)*AC88,"")</f>
        <v/>
      </c>
      <c r="AF88" s="588" t="str">
        <f>IFERROR(ROUNDDOWN(ROUND(L86*(R88-P88),0)*M86,0)*AC88,"")</f>
        <v/>
      </c>
      <c r="AG88" s="589">
        <f t="shared" si="66"/>
        <v>0</v>
      </c>
      <c r="AH88" s="468"/>
      <c r="AI88" s="469"/>
      <c r="AJ88" s="470"/>
      <c r="AK88" s="471"/>
      <c r="AL88" s="472"/>
      <c r="AM88" s="473"/>
      <c r="AN88" s="59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1" t="str">
        <f>IF(K86&lt;&gt;"","P列・R列に色付け","")</f>
        <v/>
      </c>
      <c r="AQ88" s="592"/>
      <c r="AR88" s="592"/>
      <c r="AX88" s="593"/>
      <c r="AY88" s="552"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6" t="s">
        <v>197</v>
      </c>
      <c r="O89" s="160"/>
      <c r="P89" s="557" t="str">
        <f>IFERROR(VLOOKUP(K89,【参考】数式用!$A$5:$J$27,MATCH(O89,【参考】数式用!$B$4:$J$4,0)+1,0),"")</f>
        <v/>
      </c>
      <c r="Q89" s="160"/>
      <c r="R89" s="557" t="str">
        <f>IFERROR(VLOOKUP(K89,【参考】数式用!$A$5:$J$27,MATCH(Q89,【参考】数式用!$B$4:$J$4,0)+1,0),"")</f>
        <v/>
      </c>
      <c r="S89" s="558" t="s">
        <v>19</v>
      </c>
      <c r="T89" s="559">
        <v>6</v>
      </c>
      <c r="U89" s="211" t="s">
        <v>10</v>
      </c>
      <c r="V89" s="79">
        <v>4</v>
      </c>
      <c r="W89" s="211" t="s">
        <v>45</v>
      </c>
      <c r="X89" s="559">
        <v>6</v>
      </c>
      <c r="Y89" s="211" t="s">
        <v>10</v>
      </c>
      <c r="Z89" s="79">
        <v>5</v>
      </c>
      <c r="AA89" s="211" t="s">
        <v>13</v>
      </c>
      <c r="AB89" s="560" t="s">
        <v>24</v>
      </c>
      <c r="AC89" s="561">
        <f t="shared" si="52"/>
        <v>2</v>
      </c>
      <c r="AD89" s="211" t="s">
        <v>38</v>
      </c>
      <c r="AE89" s="562" t="str">
        <f>IFERROR(ROUNDDOWN(ROUND(L89*R89,0)*M89,0)*AC89,"")</f>
        <v/>
      </c>
      <c r="AF89" s="563" t="str">
        <f>IFERROR(ROUNDDOWN(ROUND(L89*(R89-P89),0)*M89,0)*AC89,"")</f>
        <v/>
      </c>
      <c r="AG89" s="564"/>
      <c r="AH89" s="474"/>
      <c r="AI89" s="482"/>
      <c r="AJ89" s="479"/>
      <c r="AK89" s="480"/>
      <c r="AL89" s="460"/>
      <c r="AM89" s="461"/>
      <c r="AN89" s="565" t="str">
        <f t="shared" ref="AN89" si="112">IF(AP89="","",IF(R89&lt;P89,"！加算の要件上は問題ありませんが、令和６年３月と比較して４・５月に加算率が下がる計画になっています。",""))</f>
        <v/>
      </c>
      <c r="AP89" s="566" t="str">
        <f>IF(K89&lt;&gt;"","P列・R列に色付け","")</f>
        <v/>
      </c>
      <c r="AQ89" s="567" t="str">
        <f>IFERROR(VLOOKUP(K89,【参考】数式用!$AJ$2:$AK$24,2,FALSE),"")</f>
        <v/>
      </c>
      <c r="AR89" s="569" t="str">
        <f>Q89&amp;Q90&amp;Q91</f>
        <v/>
      </c>
      <c r="AS89" s="567" t="str">
        <f t="shared" ref="AS89" si="113">IF(AG91&lt;&gt;0,IF(AH91="○","入力済","未入力"),"")</f>
        <v/>
      </c>
      <c r="AT89" s="568" t="str">
        <f>IF(OR(Q89="処遇加算Ⅰ",Q89="処遇加算Ⅱ"),IF(OR(AI89="○",AI89="令和６年度中に満たす"),"入力済","未入力"),"")</f>
        <v/>
      </c>
      <c r="AU89" s="569" t="str">
        <f>IF(Q89="処遇加算Ⅲ",IF(AJ89="○","入力済","未入力"),"")</f>
        <v/>
      </c>
      <c r="AV89" s="567" t="str">
        <f>IF(Q89="処遇加算Ⅰ",IF(OR(AK89="○",AK89="令和６年度中に満たす"),"入力済","未入力"),"")</f>
        <v/>
      </c>
      <c r="AW89" s="56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2" t="str">
        <f>IF(Q90="特定加算Ⅰ",IF(AM90="","未入力","入力済"),"")</f>
        <v/>
      </c>
      <c r="AY89" s="552" t="str">
        <f>G89</f>
        <v/>
      </c>
    </row>
    <row r="90" spans="1:51" ht="32.1" customHeight="1">
      <c r="A90" s="1281"/>
      <c r="B90" s="1220"/>
      <c r="C90" s="1220"/>
      <c r="D90" s="1220"/>
      <c r="E90" s="1220"/>
      <c r="F90" s="1220"/>
      <c r="G90" s="1223"/>
      <c r="H90" s="1223"/>
      <c r="I90" s="1223"/>
      <c r="J90" s="1223"/>
      <c r="K90" s="1223"/>
      <c r="L90" s="1226"/>
      <c r="M90" s="1229"/>
      <c r="N90" s="570" t="s">
        <v>174</v>
      </c>
      <c r="O90" s="161"/>
      <c r="P90" s="571" t="str">
        <f>IFERROR(VLOOKUP(K89,【参考】数式用!$A$5:$J$27,MATCH(O90,【参考】数式用!$B$4:$J$4,0)+1,0),"")</f>
        <v/>
      </c>
      <c r="Q90" s="161"/>
      <c r="R90" s="571" t="str">
        <f>IFERROR(VLOOKUP(K89,【参考】数式用!$A$5:$J$27,MATCH(Q90,【参考】数式用!$B$4:$J$4,0)+1,0),"")</f>
        <v/>
      </c>
      <c r="S90" s="182" t="s">
        <v>19</v>
      </c>
      <c r="T90" s="572">
        <v>6</v>
      </c>
      <c r="U90" s="183" t="s">
        <v>10</v>
      </c>
      <c r="V90" s="118">
        <v>4</v>
      </c>
      <c r="W90" s="183" t="s">
        <v>45</v>
      </c>
      <c r="X90" s="572">
        <v>6</v>
      </c>
      <c r="Y90" s="183" t="s">
        <v>10</v>
      </c>
      <c r="Z90" s="118">
        <v>5</v>
      </c>
      <c r="AA90" s="183" t="s">
        <v>13</v>
      </c>
      <c r="AB90" s="573" t="s">
        <v>24</v>
      </c>
      <c r="AC90" s="574">
        <f t="shared" si="52"/>
        <v>2</v>
      </c>
      <c r="AD90" s="183" t="s">
        <v>38</v>
      </c>
      <c r="AE90" s="575" t="str">
        <f>IFERROR(ROUNDDOWN(ROUND(L89*R90,0)*M89,0)*AC90,"")</f>
        <v/>
      </c>
      <c r="AF90" s="576" t="str">
        <f>IFERROR(ROUNDDOWN(ROUND(L89*(R90-P90),0)*M89,0)*AC90,"")</f>
        <v/>
      </c>
      <c r="AG90" s="577"/>
      <c r="AH90" s="462"/>
      <c r="AI90" s="463"/>
      <c r="AJ90" s="464"/>
      <c r="AK90" s="465"/>
      <c r="AL90" s="466"/>
      <c r="AM90" s="467"/>
      <c r="AN90" s="57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9"/>
      <c r="AP90" s="566" t="str">
        <f>IF(K89&lt;&gt;"","P列・R列に色付け","")</f>
        <v/>
      </c>
      <c r="AY90" s="552" t="str">
        <f>G89</f>
        <v/>
      </c>
    </row>
    <row r="91" spans="1:51" ht="32.1" customHeight="1" thickBot="1">
      <c r="A91" s="1282"/>
      <c r="B91" s="1221"/>
      <c r="C91" s="1221"/>
      <c r="D91" s="1221"/>
      <c r="E91" s="1221"/>
      <c r="F91" s="1221"/>
      <c r="G91" s="1224"/>
      <c r="H91" s="1224"/>
      <c r="I91" s="1224"/>
      <c r="J91" s="1224"/>
      <c r="K91" s="1224"/>
      <c r="L91" s="1227"/>
      <c r="M91" s="1230"/>
      <c r="N91" s="580" t="s">
        <v>140</v>
      </c>
      <c r="O91" s="164"/>
      <c r="P91" s="600" t="str">
        <f>IFERROR(VLOOKUP(K89,【参考】数式用!$A$5:$J$27,MATCH(O91,【参考】数式用!$B$4:$J$4,0)+1,0),"")</f>
        <v/>
      </c>
      <c r="Q91" s="162"/>
      <c r="R91" s="581" t="str">
        <f>IFERROR(VLOOKUP(K89,【参考】数式用!$A$5:$J$27,MATCH(Q91,【参考】数式用!$B$4:$J$4,0)+1,0),"")</f>
        <v/>
      </c>
      <c r="S91" s="582" t="s">
        <v>19</v>
      </c>
      <c r="T91" s="583">
        <v>6</v>
      </c>
      <c r="U91" s="584" t="s">
        <v>10</v>
      </c>
      <c r="V91" s="119">
        <v>4</v>
      </c>
      <c r="W91" s="584" t="s">
        <v>45</v>
      </c>
      <c r="X91" s="583">
        <v>6</v>
      </c>
      <c r="Y91" s="584" t="s">
        <v>10</v>
      </c>
      <c r="Z91" s="119">
        <v>5</v>
      </c>
      <c r="AA91" s="584" t="s">
        <v>13</v>
      </c>
      <c r="AB91" s="585" t="s">
        <v>24</v>
      </c>
      <c r="AC91" s="586">
        <f t="shared" si="52"/>
        <v>2</v>
      </c>
      <c r="AD91" s="584" t="s">
        <v>38</v>
      </c>
      <c r="AE91" s="599" t="str">
        <f>IFERROR(ROUNDDOWN(ROUND(L89*R91,0)*M89,0)*AC91,"")</f>
        <v/>
      </c>
      <c r="AF91" s="588" t="str">
        <f>IFERROR(ROUNDDOWN(ROUND(L89*(R91-P91),0)*M89,0)*AC91,"")</f>
        <v/>
      </c>
      <c r="AG91" s="589">
        <f t="shared" si="66"/>
        <v>0</v>
      </c>
      <c r="AH91" s="468"/>
      <c r="AI91" s="469"/>
      <c r="AJ91" s="470"/>
      <c r="AK91" s="471"/>
      <c r="AL91" s="472"/>
      <c r="AM91" s="473"/>
      <c r="AN91" s="59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1" t="str">
        <f>IF(K89&lt;&gt;"","P列・R列に色付け","")</f>
        <v/>
      </c>
      <c r="AQ91" s="592"/>
      <c r="AR91" s="592"/>
      <c r="AX91" s="593"/>
      <c r="AY91" s="552"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6" t="s">
        <v>197</v>
      </c>
      <c r="O92" s="160"/>
      <c r="P92" s="557" t="str">
        <f>IFERROR(VLOOKUP(K92,【参考】数式用!$A$5:$J$27,MATCH(O92,【参考】数式用!$B$4:$J$4,0)+1,0),"")</f>
        <v/>
      </c>
      <c r="Q92" s="160"/>
      <c r="R92" s="557" t="str">
        <f>IFERROR(VLOOKUP(K92,【参考】数式用!$A$5:$J$27,MATCH(Q92,【参考】数式用!$B$4:$J$4,0)+1,0),"")</f>
        <v/>
      </c>
      <c r="S92" s="558" t="s">
        <v>19</v>
      </c>
      <c r="T92" s="559">
        <v>6</v>
      </c>
      <c r="U92" s="211" t="s">
        <v>10</v>
      </c>
      <c r="V92" s="79">
        <v>4</v>
      </c>
      <c r="W92" s="211" t="s">
        <v>45</v>
      </c>
      <c r="X92" s="559">
        <v>6</v>
      </c>
      <c r="Y92" s="211" t="s">
        <v>10</v>
      </c>
      <c r="Z92" s="79">
        <v>5</v>
      </c>
      <c r="AA92" s="211" t="s">
        <v>13</v>
      </c>
      <c r="AB92" s="560" t="s">
        <v>24</v>
      </c>
      <c r="AC92" s="561">
        <f t="shared" si="52"/>
        <v>2</v>
      </c>
      <c r="AD92" s="211" t="s">
        <v>38</v>
      </c>
      <c r="AE92" s="562" t="str">
        <f>IFERROR(ROUNDDOWN(ROUND(L92*R92,0)*M92,0)*AC92,"")</f>
        <v/>
      </c>
      <c r="AF92" s="563" t="str">
        <f>IFERROR(ROUNDDOWN(ROUND(L92*(R92-P92),0)*M92,0)*AC92,"")</f>
        <v/>
      </c>
      <c r="AG92" s="564"/>
      <c r="AH92" s="474"/>
      <c r="AI92" s="482"/>
      <c r="AJ92" s="479"/>
      <c r="AK92" s="480"/>
      <c r="AL92" s="460"/>
      <c r="AM92" s="461"/>
      <c r="AN92" s="565" t="str">
        <f t="shared" ref="AN92" si="116">IF(AP92="","",IF(R92&lt;P92,"！加算の要件上は問題ありませんが、令和６年３月と比較して４・５月に加算率が下がる計画になっています。",""))</f>
        <v/>
      </c>
      <c r="AP92" s="566" t="str">
        <f>IF(K92&lt;&gt;"","P列・R列に色付け","")</f>
        <v/>
      </c>
      <c r="AQ92" s="567" t="str">
        <f>IFERROR(VLOOKUP(K92,【参考】数式用!$AJ$2:$AK$24,2,FALSE),"")</f>
        <v/>
      </c>
      <c r="AR92" s="569" t="str">
        <f>Q92&amp;Q93&amp;Q94</f>
        <v/>
      </c>
      <c r="AS92" s="567" t="str">
        <f t="shared" ref="AS92" si="117">IF(AG94&lt;&gt;0,IF(AH94="○","入力済","未入力"),"")</f>
        <v/>
      </c>
      <c r="AT92" s="568" t="str">
        <f>IF(OR(Q92="処遇加算Ⅰ",Q92="処遇加算Ⅱ"),IF(OR(AI92="○",AI92="令和６年度中に満たす"),"入力済","未入力"),"")</f>
        <v/>
      </c>
      <c r="AU92" s="569" t="str">
        <f>IF(Q92="処遇加算Ⅲ",IF(AJ92="○","入力済","未入力"),"")</f>
        <v/>
      </c>
      <c r="AV92" s="567" t="str">
        <f>IF(Q92="処遇加算Ⅰ",IF(OR(AK92="○",AK92="令和６年度中に満たす"),"入力済","未入力"),"")</f>
        <v/>
      </c>
      <c r="AW92" s="56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2" t="str">
        <f>IF(Q93="特定加算Ⅰ",IF(AM93="","未入力","入力済"),"")</f>
        <v/>
      </c>
      <c r="AY92" s="552" t="str">
        <f>G92</f>
        <v/>
      </c>
    </row>
    <row r="93" spans="1:51" ht="32.1" customHeight="1">
      <c r="A93" s="1281"/>
      <c r="B93" s="1220"/>
      <c r="C93" s="1220"/>
      <c r="D93" s="1220"/>
      <c r="E93" s="1220"/>
      <c r="F93" s="1220"/>
      <c r="G93" s="1223"/>
      <c r="H93" s="1223"/>
      <c r="I93" s="1223"/>
      <c r="J93" s="1223"/>
      <c r="K93" s="1223"/>
      <c r="L93" s="1226"/>
      <c r="M93" s="1229"/>
      <c r="N93" s="570" t="s">
        <v>174</v>
      </c>
      <c r="O93" s="161"/>
      <c r="P93" s="571" t="str">
        <f>IFERROR(VLOOKUP(K92,【参考】数式用!$A$5:$J$27,MATCH(O93,【参考】数式用!$B$4:$J$4,0)+1,0),"")</f>
        <v/>
      </c>
      <c r="Q93" s="161"/>
      <c r="R93" s="571" t="str">
        <f>IFERROR(VLOOKUP(K92,【参考】数式用!$A$5:$J$27,MATCH(Q93,【参考】数式用!$B$4:$J$4,0)+1,0),"")</f>
        <v/>
      </c>
      <c r="S93" s="182" t="s">
        <v>19</v>
      </c>
      <c r="T93" s="572">
        <v>6</v>
      </c>
      <c r="U93" s="183" t="s">
        <v>10</v>
      </c>
      <c r="V93" s="118">
        <v>4</v>
      </c>
      <c r="W93" s="183" t="s">
        <v>45</v>
      </c>
      <c r="X93" s="572">
        <v>6</v>
      </c>
      <c r="Y93" s="183" t="s">
        <v>10</v>
      </c>
      <c r="Z93" s="118">
        <v>5</v>
      </c>
      <c r="AA93" s="183" t="s">
        <v>13</v>
      </c>
      <c r="AB93" s="573" t="s">
        <v>24</v>
      </c>
      <c r="AC93" s="574">
        <f t="shared" si="52"/>
        <v>2</v>
      </c>
      <c r="AD93" s="183" t="s">
        <v>38</v>
      </c>
      <c r="AE93" s="575" t="str">
        <f>IFERROR(ROUNDDOWN(ROUND(L92*R93,0)*M92,0)*AC93,"")</f>
        <v/>
      </c>
      <c r="AF93" s="576" t="str">
        <f>IFERROR(ROUNDDOWN(ROUND(L92*(R93-P93),0)*M92,0)*AC93,"")</f>
        <v/>
      </c>
      <c r="AG93" s="577"/>
      <c r="AH93" s="462"/>
      <c r="AI93" s="463"/>
      <c r="AJ93" s="464"/>
      <c r="AK93" s="465"/>
      <c r="AL93" s="466"/>
      <c r="AM93" s="467"/>
      <c r="AN93" s="57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9"/>
      <c r="AP93" s="566" t="str">
        <f>IF(K92&lt;&gt;"","P列・R列に色付け","")</f>
        <v/>
      </c>
      <c r="AY93" s="552" t="str">
        <f>G92</f>
        <v/>
      </c>
    </row>
    <row r="94" spans="1:51" ht="32.1" customHeight="1" thickBot="1">
      <c r="A94" s="1282"/>
      <c r="B94" s="1221"/>
      <c r="C94" s="1221"/>
      <c r="D94" s="1221"/>
      <c r="E94" s="1221"/>
      <c r="F94" s="1221"/>
      <c r="G94" s="1224"/>
      <c r="H94" s="1224"/>
      <c r="I94" s="1224"/>
      <c r="J94" s="1224"/>
      <c r="K94" s="1224"/>
      <c r="L94" s="1227"/>
      <c r="M94" s="1230"/>
      <c r="N94" s="580" t="s">
        <v>140</v>
      </c>
      <c r="O94" s="164"/>
      <c r="P94" s="600" t="str">
        <f>IFERROR(VLOOKUP(K92,【参考】数式用!$A$5:$J$27,MATCH(O94,【参考】数式用!$B$4:$J$4,0)+1,0),"")</f>
        <v/>
      </c>
      <c r="Q94" s="162"/>
      <c r="R94" s="581" t="str">
        <f>IFERROR(VLOOKUP(K92,【参考】数式用!$A$5:$J$27,MATCH(Q94,【参考】数式用!$B$4:$J$4,0)+1,0),"")</f>
        <v/>
      </c>
      <c r="S94" s="582" t="s">
        <v>19</v>
      </c>
      <c r="T94" s="583">
        <v>6</v>
      </c>
      <c r="U94" s="584" t="s">
        <v>10</v>
      </c>
      <c r="V94" s="119">
        <v>4</v>
      </c>
      <c r="W94" s="584" t="s">
        <v>45</v>
      </c>
      <c r="X94" s="583">
        <v>6</v>
      </c>
      <c r="Y94" s="584" t="s">
        <v>10</v>
      </c>
      <c r="Z94" s="119">
        <v>5</v>
      </c>
      <c r="AA94" s="584" t="s">
        <v>13</v>
      </c>
      <c r="AB94" s="585" t="s">
        <v>24</v>
      </c>
      <c r="AC94" s="586">
        <f t="shared" si="52"/>
        <v>2</v>
      </c>
      <c r="AD94" s="584" t="s">
        <v>38</v>
      </c>
      <c r="AE94" s="599" t="str">
        <f>IFERROR(ROUNDDOWN(ROUND(L92*R94,0)*M92,0)*AC94,"")</f>
        <v/>
      </c>
      <c r="AF94" s="588" t="str">
        <f>IFERROR(ROUNDDOWN(ROUND(L92*(R94-P94),0)*M92,0)*AC94,"")</f>
        <v/>
      </c>
      <c r="AG94" s="589">
        <f t="shared" si="66"/>
        <v>0</v>
      </c>
      <c r="AH94" s="468"/>
      <c r="AI94" s="469"/>
      <c r="AJ94" s="470"/>
      <c r="AK94" s="471"/>
      <c r="AL94" s="472"/>
      <c r="AM94" s="473"/>
      <c r="AN94" s="59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1" t="str">
        <f>IF(K92&lt;&gt;"","P列・R列に色付け","")</f>
        <v/>
      </c>
      <c r="AQ94" s="592"/>
      <c r="AR94" s="592"/>
      <c r="AX94" s="593"/>
      <c r="AY94" s="552"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6" t="s">
        <v>197</v>
      </c>
      <c r="O95" s="160"/>
      <c r="P95" s="557" t="str">
        <f>IFERROR(VLOOKUP(K95,【参考】数式用!$A$5:$J$27,MATCH(O95,【参考】数式用!$B$4:$J$4,0)+1,0),"")</f>
        <v/>
      </c>
      <c r="Q95" s="160"/>
      <c r="R95" s="557" t="str">
        <f>IFERROR(VLOOKUP(K95,【参考】数式用!$A$5:$J$27,MATCH(Q95,【参考】数式用!$B$4:$J$4,0)+1,0),"")</f>
        <v/>
      </c>
      <c r="S95" s="558" t="s">
        <v>19</v>
      </c>
      <c r="T95" s="559">
        <v>6</v>
      </c>
      <c r="U95" s="211" t="s">
        <v>10</v>
      </c>
      <c r="V95" s="79">
        <v>4</v>
      </c>
      <c r="W95" s="211" t="s">
        <v>45</v>
      </c>
      <c r="X95" s="559">
        <v>6</v>
      </c>
      <c r="Y95" s="211" t="s">
        <v>10</v>
      </c>
      <c r="Z95" s="79">
        <v>5</v>
      </c>
      <c r="AA95" s="211" t="s">
        <v>13</v>
      </c>
      <c r="AB95" s="560" t="s">
        <v>24</v>
      </c>
      <c r="AC95" s="561">
        <f t="shared" ref="AC95:AC158" si="120">IF(V95&gt;=1,(X95*12+Z95)-(T95*12+V95)+1,"")</f>
        <v>2</v>
      </c>
      <c r="AD95" s="211" t="s">
        <v>38</v>
      </c>
      <c r="AE95" s="562" t="str">
        <f>IFERROR(ROUNDDOWN(ROUND(L95*R95,0)*M95,0)*AC95,"")</f>
        <v/>
      </c>
      <c r="AF95" s="563" t="str">
        <f>IFERROR(ROUNDDOWN(ROUND(L95*(R95-P95),0)*M95,0)*AC95,"")</f>
        <v/>
      </c>
      <c r="AG95" s="564"/>
      <c r="AH95" s="474"/>
      <c r="AI95" s="482"/>
      <c r="AJ95" s="479"/>
      <c r="AK95" s="480"/>
      <c r="AL95" s="460"/>
      <c r="AM95" s="461"/>
      <c r="AN95" s="565" t="str">
        <f t="shared" ref="AN95" si="121">IF(AP95="","",IF(R95&lt;P95,"！加算の要件上は問題ありませんが、令和６年３月と比較して４・５月に加算率が下がる計画になっています。",""))</f>
        <v/>
      </c>
      <c r="AP95" s="566" t="str">
        <f>IF(K95&lt;&gt;"","P列・R列に色付け","")</f>
        <v/>
      </c>
      <c r="AQ95" s="567" t="str">
        <f>IFERROR(VLOOKUP(K95,【参考】数式用!$AJ$2:$AK$24,2,FALSE),"")</f>
        <v/>
      </c>
      <c r="AR95" s="569" t="str">
        <f>Q95&amp;Q96&amp;Q97</f>
        <v/>
      </c>
      <c r="AS95" s="567" t="str">
        <f t="shared" ref="AS95" si="122">IF(AG97&lt;&gt;0,IF(AH97="○","入力済","未入力"),"")</f>
        <v/>
      </c>
      <c r="AT95" s="568" t="str">
        <f>IF(OR(Q95="処遇加算Ⅰ",Q95="処遇加算Ⅱ"),IF(OR(AI95="○",AI95="令和６年度中に満たす"),"入力済","未入力"),"")</f>
        <v/>
      </c>
      <c r="AU95" s="569" t="str">
        <f>IF(Q95="処遇加算Ⅲ",IF(AJ95="○","入力済","未入力"),"")</f>
        <v/>
      </c>
      <c r="AV95" s="567" t="str">
        <f>IF(Q95="処遇加算Ⅰ",IF(OR(AK95="○",AK95="令和６年度中に満たす"),"入力済","未入力"),"")</f>
        <v/>
      </c>
      <c r="AW95" s="56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2" t="str">
        <f>IF(Q96="特定加算Ⅰ",IF(AM96="","未入力","入力済"),"")</f>
        <v/>
      </c>
      <c r="AY95" s="552" t="str">
        <f>G95</f>
        <v/>
      </c>
    </row>
    <row r="96" spans="1:51" ht="32.1" customHeight="1">
      <c r="A96" s="1281"/>
      <c r="B96" s="1220"/>
      <c r="C96" s="1220"/>
      <c r="D96" s="1220"/>
      <c r="E96" s="1220"/>
      <c r="F96" s="1220"/>
      <c r="G96" s="1223"/>
      <c r="H96" s="1223"/>
      <c r="I96" s="1223"/>
      <c r="J96" s="1223"/>
      <c r="K96" s="1223"/>
      <c r="L96" s="1226"/>
      <c r="M96" s="1229"/>
      <c r="N96" s="570" t="s">
        <v>174</v>
      </c>
      <c r="O96" s="161"/>
      <c r="P96" s="571" t="str">
        <f>IFERROR(VLOOKUP(K95,【参考】数式用!$A$5:$J$27,MATCH(O96,【参考】数式用!$B$4:$J$4,0)+1,0),"")</f>
        <v/>
      </c>
      <c r="Q96" s="161"/>
      <c r="R96" s="571" t="str">
        <f>IFERROR(VLOOKUP(K95,【参考】数式用!$A$5:$J$27,MATCH(Q96,【参考】数式用!$B$4:$J$4,0)+1,0),"")</f>
        <v/>
      </c>
      <c r="S96" s="182" t="s">
        <v>19</v>
      </c>
      <c r="T96" s="572">
        <v>6</v>
      </c>
      <c r="U96" s="183" t="s">
        <v>10</v>
      </c>
      <c r="V96" s="118">
        <v>4</v>
      </c>
      <c r="W96" s="183" t="s">
        <v>45</v>
      </c>
      <c r="X96" s="572">
        <v>6</v>
      </c>
      <c r="Y96" s="183" t="s">
        <v>10</v>
      </c>
      <c r="Z96" s="118">
        <v>5</v>
      </c>
      <c r="AA96" s="183" t="s">
        <v>13</v>
      </c>
      <c r="AB96" s="573" t="s">
        <v>24</v>
      </c>
      <c r="AC96" s="574">
        <f t="shared" si="120"/>
        <v>2</v>
      </c>
      <c r="AD96" s="183" t="s">
        <v>38</v>
      </c>
      <c r="AE96" s="575" t="str">
        <f>IFERROR(ROUNDDOWN(ROUND(L95*R96,0)*M95,0)*AC96,"")</f>
        <v/>
      </c>
      <c r="AF96" s="576" t="str">
        <f>IFERROR(ROUNDDOWN(ROUND(L95*(R96-P96),0)*M95,0)*AC96,"")</f>
        <v/>
      </c>
      <c r="AG96" s="577"/>
      <c r="AH96" s="462"/>
      <c r="AI96" s="463"/>
      <c r="AJ96" s="464"/>
      <c r="AK96" s="465"/>
      <c r="AL96" s="466"/>
      <c r="AM96" s="467"/>
      <c r="AN96" s="57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9"/>
      <c r="AP96" s="566" t="str">
        <f>IF(K95&lt;&gt;"","P列・R列に色付け","")</f>
        <v/>
      </c>
      <c r="AY96" s="552" t="str">
        <f>G95</f>
        <v/>
      </c>
    </row>
    <row r="97" spans="1:51" ht="32.1" customHeight="1" thickBot="1">
      <c r="A97" s="1282"/>
      <c r="B97" s="1221"/>
      <c r="C97" s="1221"/>
      <c r="D97" s="1221"/>
      <c r="E97" s="1221"/>
      <c r="F97" s="1221"/>
      <c r="G97" s="1224"/>
      <c r="H97" s="1224"/>
      <c r="I97" s="1224"/>
      <c r="J97" s="1224"/>
      <c r="K97" s="1224"/>
      <c r="L97" s="1227"/>
      <c r="M97" s="1230"/>
      <c r="N97" s="580" t="s">
        <v>140</v>
      </c>
      <c r="O97" s="164"/>
      <c r="P97" s="600" t="str">
        <f>IFERROR(VLOOKUP(K95,【参考】数式用!$A$5:$J$27,MATCH(O97,【参考】数式用!$B$4:$J$4,0)+1,0),"")</f>
        <v/>
      </c>
      <c r="Q97" s="162"/>
      <c r="R97" s="581" t="str">
        <f>IFERROR(VLOOKUP(K95,【参考】数式用!$A$5:$J$27,MATCH(Q97,【参考】数式用!$B$4:$J$4,0)+1,0),"")</f>
        <v/>
      </c>
      <c r="S97" s="582" t="s">
        <v>19</v>
      </c>
      <c r="T97" s="583">
        <v>6</v>
      </c>
      <c r="U97" s="584" t="s">
        <v>10</v>
      </c>
      <c r="V97" s="119">
        <v>4</v>
      </c>
      <c r="W97" s="584" t="s">
        <v>45</v>
      </c>
      <c r="X97" s="583">
        <v>6</v>
      </c>
      <c r="Y97" s="584" t="s">
        <v>10</v>
      </c>
      <c r="Z97" s="119">
        <v>5</v>
      </c>
      <c r="AA97" s="584" t="s">
        <v>13</v>
      </c>
      <c r="AB97" s="585" t="s">
        <v>24</v>
      </c>
      <c r="AC97" s="586">
        <f t="shared" si="120"/>
        <v>2</v>
      </c>
      <c r="AD97" s="584" t="s">
        <v>38</v>
      </c>
      <c r="AE97" s="599" t="str">
        <f>IFERROR(ROUNDDOWN(ROUND(L95*R97,0)*M95,0)*AC97,"")</f>
        <v/>
      </c>
      <c r="AF97" s="588" t="str">
        <f>IFERROR(ROUNDDOWN(ROUND(L95*(R97-P97),0)*M95,0)*AC97,"")</f>
        <v/>
      </c>
      <c r="AG97" s="589">
        <f t="shared" si="66"/>
        <v>0</v>
      </c>
      <c r="AH97" s="468"/>
      <c r="AI97" s="469"/>
      <c r="AJ97" s="470"/>
      <c r="AK97" s="471"/>
      <c r="AL97" s="472"/>
      <c r="AM97" s="473"/>
      <c r="AN97" s="59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1" t="str">
        <f>IF(K95&lt;&gt;"","P列・R列に色付け","")</f>
        <v/>
      </c>
      <c r="AQ97" s="592"/>
      <c r="AR97" s="592"/>
      <c r="AX97" s="593"/>
      <c r="AY97" s="552"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6" t="s">
        <v>197</v>
      </c>
      <c r="O98" s="160"/>
      <c r="P98" s="557" t="str">
        <f>IFERROR(VLOOKUP(K98,【参考】数式用!$A$5:$J$27,MATCH(O98,【参考】数式用!$B$4:$J$4,0)+1,0),"")</f>
        <v/>
      </c>
      <c r="Q98" s="160"/>
      <c r="R98" s="557" t="str">
        <f>IFERROR(VLOOKUP(K98,【参考】数式用!$A$5:$J$27,MATCH(Q98,【参考】数式用!$B$4:$J$4,0)+1,0),"")</f>
        <v/>
      </c>
      <c r="S98" s="558" t="s">
        <v>19</v>
      </c>
      <c r="T98" s="559">
        <v>6</v>
      </c>
      <c r="U98" s="211" t="s">
        <v>10</v>
      </c>
      <c r="V98" s="79">
        <v>4</v>
      </c>
      <c r="W98" s="211" t="s">
        <v>45</v>
      </c>
      <c r="X98" s="559">
        <v>6</v>
      </c>
      <c r="Y98" s="211" t="s">
        <v>10</v>
      </c>
      <c r="Z98" s="79">
        <v>5</v>
      </c>
      <c r="AA98" s="211" t="s">
        <v>13</v>
      </c>
      <c r="AB98" s="560" t="s">
        <v>24</v>
      </c>
      <c r="AC98" s="561">
        <f t="shared" si="120"/>
        <v>2</v>
      </c>
      <c r="AD98" s="211" t="s">
        <v>38</v>
      </c>
      <c r="AE98" s="562" t="str">
        <f>IFERROR(ROUNDDOWN(ROUND(L98*R98,0)*M98,0)*AC98,"")</f>
        <v/>
      </c>
      <c r="AF98" s="563" t="str">
        <f>IFERROR(ROUNDDOWN(ROUND(L98*(R98-P98),0)*M98,0)*AC98,"")</f>
        <v/>
      </c>
      <c r="AG98" s="564"/>
      <c r="AH98" s="474"/>
      <c r="AI98" s="482"/>
      <c r="AJ98" s="479"/>
      <c r="AK98" s="480"/>
      <c r="AL98" s="460"/>
      <c r="AM98" s="461"/>
      <c r="AN98" s="565" t="str">
        <f t="shared" ref="AN98" si="125">IF(AP98="","",IF(R98&lt;P98,"！加算の要件上は問題ありませんが、令和６年３月と比較して４・５月に加算率が下がる計画になっています。",""))</f>
        <v/>
      </c>
      <c r="AP98" s="566" t="str">
        <f>IF(K98&lt;&gt;"","P列・R列に色付け","")</f>
        <v/>
      </c>
      <c r="AQ98" s="567" t="str">
        <f>IFERROR(VLOOKUP(K98,【参考】数式用!$AJ$2:$AK$24,2,FALSE),"")</f>
        <v/>
      </c>
      <c r="AR98" s="569" t="str">
        <f>Q98&amp;Q99&amp;Q100</f>
        <v/>
      </c>
      <c r="AS98" s="567" t="str">
        <f t="shared" ref="AS98" si="126">IF(AG100&lt;&gt;0,IF(AH100="○","入力済","未入力"),"")</f>
        <v/>
      </c>
      <c r="AT98" s="568" t="str">
        <f>IF(OR(Q98="処遇加算Ⅰ",Q98="処遇加算Ⅱ"),IF(OR(AI98="○",AI98="令和６年度中に満たす"),"入力済","未入力"),"")</f>
        <v/>
      </c>
      <c r="AU98" s="569" t="str">
        <f>IF(Q98="処遇加算Ⅲ",IF(AJ98="○","入力済","未入力"),"")</f>
        <v/>
      </c>
      <c r="AV98" s="567" t="str">
        <f>IF(Q98="処遇加算Ⅰ",IF(OR(AK98="○",AK98="令和６年度中に満たす"),"入力済","未入力"),"")</f>
        <v/>
      </c>
      <c r="AW98" s="56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2" t="str">
        <f>IF(Q99="特定加算Ⅰ",IF(AM99="","未入力","入力済"),"")</f>
        <v/>
      </c>
      <c r="AY98" s="552" t="str">
        <f>G98</f>
        <v/>
      </c>
    </row>
    <row r="99" spans="1:51" ht="32.1" customHeight="1">
      <c r="A99" s="1281"/>
      <c r="B99" s="1220"/>
      <c r="C99" s="1220"/>
      <c r="D99" s="1220"/>
      <c r="E99" s="1220"/>
      <c r="F99" s="1220"/>
      <c r="G99" s="1223"/>
      <c r="H99" s="1223"/>
      <c r="I99" s="1223"/>
      <c r="J99" s="1223"/>
      <c r="K99" s="1223"/>
      <c r="L99" s="1226"/>
      <c r="M99" s="1229"/>
      <c r="N99" s="570" t="s">
        <v>174</v>
      </c>
      <c r="O99" s="161"/>
      <c r="P99" s="571" t="str">
        <f>IFERROR(VLOOKUP(K98,【参考】数式用!$A$5:$J$27,MATCH(O99,【参考】数式用!$B$4:$J$4,0)+1,0),"")</f>
        <v/>
      </c>
      <c r="Q99" s="161"/>
      <c r="R99" s="571" t="str">
        <f>IFERROR(VLOOKUP(K98,【参考】数式用!$A$5:$J$27,MATCH(Q99,【参考】数式用!$B$4:$J$4,0)+1,0),"")</f>
        <v/>
      </c>
      <c r="S99" s="182" t="s">
        <v>19</v>
      </c>
      <c r="T99" s="572">
        <v>6</v>
      </c>
      <c r="U99" s="183" t="s">
        <v>10</v>
      </c>
      <c r="V99" s="118">
        <v>4</v>
      </c>
      <c r="W99" s="183" t="s">
        <v>45</v>
      </c>
      <c r="X99" s="572">
        <v>6</v>
      </c>
      <c r="Y99" s="183" t="s">
        <v>10</v>
      </c>
      <c r="Z99" s="118">
        <v>5</v>
      </c>
      <c r="AA99" s="183" t="s">
        <v>13</v>
      </c>
      <c r="AB99" s="573" t="s">
        <v>24</v>
      </c>
      <c r="AC99" s="574">
        <f t="shared" si="120"/>
        <v>2</v>
      </c>
      <c r="AD99" s="183" t="s">
        <v>38</v>
      </c>
      <c r="AE99" s="575" t="str">
        <f>IFERROR(ROUNDDOWN(ROUND(L98*R99,0)*M98,0)*AC99,"")</f>
        <v/>
      </c>
      <c r="AF99" s="576" t="str">
        <f>IFERROR(ROUNDDOWN(ROUND(L98*(R99-P99),0)*M98,0)*AC99,"")</f>
        <v/>
      </c>
      <c r="AG99" s="577"/>
      <c r="AH99" s="462"/>
      <c r="AI99" s="463"/>
      <c r="AJ99" s="464"/>
      <c r="AK99" s="465"/>
      <c r="AL99" s="466"/>
      <c r="AM99" s="467"/>
      <c r="AN99" s="57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9"/>
      <c r="AP99" s="566" t="str">
        <f>IF(K98&lt;&gt;"","P列・R列に色付け","")</f>
        <v/>
      </c>
      <c r="AY99" s="552" t="str">
        <f>G98</f>
        <v/>
      </c>
    </row>
    <row r="100" spans="1:51" ht="32.1" customHeight="1" thickBot="1">
      <c r="A100" s="1282"/>
      <c r="B100" s="1221"/>
      <c r="C100" s="1221"/>
      <c r="D100" s="1221"/>
      <c r="E100" s="1221"/>
      <c r="F100" s="1221"/>
      <c r="G100" s="1224"/>
      <c r="H100" s="1224"/>
      <c r="I100" s="1224"/>
      <c r="J100" s="1224"/>
      <c r="K100" s="1224"/>
      <c r="L100" s="1227"/>
      <c r="M100" s="1230"/>
      <c r="N100" s="580" t="s">
        <v>140</v>
      </c>
      <c r="O100" s="164"/>
      <c r="P100" s="600" t="str">
        <f>IFERROR(VLOOKUP(K98,【参考】数式用!$A$5:$J$27,MATCH(O100,【参考】数式用!$B$4:$J$4,0)+1,0),"")</f>
        <v/>
      </c>
      <c r="Q100" s="162"/>
      <c r="R100" s="581" t="str">
        <f>IFERROR(VLOOKUP(K98,【参考】数式用!$A$5:$J$27,MATCH(Q100,【参考】数式用!$B$4:$J$4,0)+1,0),"")</f>
        <v/>
      </c>
      <c r="S100" s="582" t="s">
        <v>19</v>
      </c>
      <c r="T100" s="583">
        <v>6</v>
      </c>
      <c r="U100" s="584" t="s">
        <v>10</v>
      </c>
      <c r="V100" s="119">
        <v>4</v>
      </c>
      <c r="W100" s="584" t="s">
        <v>45</v>
      </c>
      <c r="X100" s="583">
        <v>6</v>
      </c>
      <c r="Y100" s="584" t="s">
        <v>10</v>
      </c>
      <c r="Z100" s="119">
        <v>5</v>
      </c>
      <c r="AA100" s="584" t="s">
        <v>13</v>
      </c>
      <c r="AB100" s="585" t="s">
        <v>24</v>
      </c>
      <c r="AC100" s="586">
        <f t="shared" si="120"/>
        <v>2</v>
      </c>
      <c r="AD100" s="584" t="s">
        <v>38</v>
      </c>
      <c r="AE100" s="599" t="str">
        <f>IFERROR(ROUNDDOWN(ROUND(L98*R100,0)*M98,0)*AC100,"")</f>
        <v/>
      </c>
      <c r="AF100" s="588" t="str">
        <f>IFERROR(ROUNDDOWN(ROUND(L98*(R100-P100),0)*M98,0)*AC100,"")</f>
        <v/>
      </c>
      <c r="AG100" s="589">
        <f t="shared" si="66"/>
        <v>0</v>
      </c>
      <c r="AH100" s="468"/>
      <c r="AI100" s="469"/>
      <c r="AJ100" s="470"/>
      <c r="AK100" s="471"/>
      <c r="AL100" s="472"/>
      <c r="AM100" s="473"/>
      <c r="AN100" s="59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1" t="str">
        <f>IF(K98&lt;&gt;"","P列・R列に色付け","")</f>
        <v/>
      </c>
      <c r="AQ100" s="592"/>
      <c r="AR100" s="592"/>
      <c r="AX100" s="593"/>
      <c r="AY100" s="552"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6" t="s">
        <v>197</v>
      </c>
      <c r="O101" s="160"/>
      <c r="P101" s="557" t="str">
        <f>IFERROR(VLOOKUP(K101,【参考】数式用!$A$5:$J$27,MATCH(O101,【参考】数式用!$B$4:$J$4,0)+1,0),"")</f>
        <v/>
      </c>
      <c r="Q101" s="160"/>
      <c r="R101" s="557" t="str">
        <f>IFERROR(VLOOKUP(K101,【参考】数式用!$A$5:$J$27,MATCH(Q101,【参考】数式用!$B$4:$J$4,0)+1,0),"")</f>
        <v/>
      </c>
      <c r="S101" s="558" t="s">
        <v>19</v>
      </c>
      <c r="T101" s="559">
        <v>6</v>
      </c>
      <c r="U101" s="211" t="s">
        <v>10</v>
      </c>
      <c r="V101" s="79">
        <v>4</v>
      </c>
      <c r="W101" s="211" t="s">
        <v>45</v>
      </c>
      <c r="X101" s="559">
        <v>6</v>
      </c>
      <c r="Y101" s="211" t="s">
        <v>10</v>
      </c>
      <c r="Z101" s="79">
        <v>5</v>
      </c>
      <c r="AA101" s="211" t="s">
        <v>13</v>
      </c>
      <c r="AB101" s="560" t="s">
        <v>24</v>
      </c>
      <c r="AC101" s="561">
        <f t="shared" si="120"/>
        <v>2</v>
      </c>
      <c r="AD101" s="211" t="s">
        <v>38</v>
      </c>
      <c r="AE101" s="562" t="str">
        <f>IFERROR(ROUNDDOWN(ROUND(L101*R101,0)*M101,0)*AC101,"")</f>
        <v/>
      </c>
      <c r="AF101" s="563" t="str">
        <f>IFERROR(ROUNDDOWN(ROUND(L101*(R101-P101),0)*M101,0)*AC101,"")</f>
        <v/>
      </c>
      <c r="AG101" s="564"/>
      <c r="AH101" s="474"/>
      <c r="AI101" s="482"/>
      <c r="AJ101" s="479"/>
      <c r="AK101" s="480"/>
      <c r="AL101" s="460"/>
      <c r="AM101" s="461"/>
      <c r="AN101" s="565" t="str">
        <f t="shared" ref="AN101" si="129">IF(AP101="","",IF(R101&lt;P101,"！加算の要件上は問題ありませんが、令和６年３月と比較して４・５月に加算率が下がる計画になっています。",""))</f>
        <v/>
      </c>
      <c r="AP101" s="566" t="str">
        <f>IF(K101&lt;&gt;"","P列・R列に色付け","")</f>
        <v/>
      </c>
      <c r="AQ101" s="567" t="str">
        <f>IFERROR(VLOOKUP(K101,【参考】数式用!$AJ$2:$AK$24,2,FALSE),"")</f>
        <v/>
      </c>
      <c r="AR101" s="569" t="str">
        <f>Q101&amp;Q102&amp;Q103</f>
        <v/>
      </c>
      <c r="AS101" s="567" t="str">
        <f t="shared" ref="AS101" si="130">IF(AG103&lt;&gt;0,IF(AH103="○","入力済","未入力"),"")</f>
        <v/>
      </c>
      <c r="AT101" s="568" t="str">
        <f>IF(OR(Q101="処遇加算Ⅰ",Q101="処遇加算Ⅱ"),IF(OR(AI101="○",AI101="令和６年度中に満たす"),"入力済","未入力"),"")</f>
        <v/>
      </c>
      <c r="AU101" s="569" t="str">
        <f>IF(Q101="処遇加算Ⅲ",IF(AJ101="○","入力済","未入力"),"")</f>
        <v/>
      </c>
      <c r="AV101" s="567" t="str">
        <f>IF(Q101="処遇加算Ⅰ",IF(OR(AK101="○",AK101="令和６年度中に満たす"),"入力済","未入力"),"")</f>
        <v/>
      </c>
      <c r="AW101" s="56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2" t="str">
        <f>IF(Q102="特定加算Ⅰ",IF(AM102="","未入力","入力済"),"")</f>
        <v/>
      </c>
      <c r="AY101" s="552" t="str">
        <f>G101</f>
        <v/>
      </c>
    </row>
    <row r="102" spans="1:51" ht="32.1" customHeight="1">
      <c r="A102" s="1281"/>
      <c r="B102" s="1220"/>
      <c r="C102" s="1220"/>
      <c r="D102" s="1220"/>
      <c r="E102" s="1220"/>
      <c r="F102" s="1220"/>
      <c r="G102" s="1223"/>
      <c r="H102" s="1223"/>
      <c r="I102" s="1223"/>
      <c r="J102" s="1223"/>
      <c r="K102" s="1223"/>
      <c r="L102" s="1226"/>
      <c r="M102" s="1229"/>
      <c r="N102" s="570" t="s">
        <v>174</v>
      </c>
      <c r="O102" s="161"/>
      <c r="P102" s="571" t="str">
        <f>IFERROR(VLOOKUP(K101,【参考】数式用!$A$5:$J$27,MATCH(O102,【参考】数式用!$B$4:$J$4,0)+1,0),"")</f>
        <v/>
      </c>
      <c r="Q102" s="161"/>
      <c r="R102" s="571" t="str">
        <f>IFERROR(VLOOKUP(K101,【参考】数式用!$A$5:$J$27,MATCH(Q102,【参考】数式用!$B$4:$J$4,0)+1,0),"")</f>
        <v/>
      </c>
      <c r="S102" s="182" t="s">
        <v>19</v>
      </c>
      <c r="T102" s="572">
        <v>6</v>
      </c>
      <c r="U102" s="183" t="s">
        <v>10</v>
      </c>
      <c r="V102" s="118">
        <v>4</v>
      </c>
      <c r="W102" s="183" t="s">
        <v>45</v>
      </c>
      <c r="X102" s="572">
        <v>6</v>
      </c>
      <c r="Y102" s="183" t="s">
        <v>10</v>
      </c>
      <c r="Z102" s="118">
        <v>5</v>
      </c>
      <c r="AA102" s="183" t="s">
        <v>13</v>
      </c>
      <c r="AB102" s="573" t="s">
        <v>24</v>
      </c>
      <c r="AC102" s="574">
        <f t="shared" si="120"/>
        <v>2</v>
      </c>
      <c r="AD102" s="183" t="s">
        <v>38</v>
      </c>
      <c r="AE102" s="575" t="str">
        <f>IFERROR(ROUNDDOWN(ROUND(L101*R102,0)*M101,0)*AC102,"")</f>
        <v/>
      </c>
      <c r="AF102" s="576" t="str">
        <f>IFERROR(ROUNDDOWN(ROUND(L101*(R102-P102),0)*M101,0)*AC102,"")</f>
        <v/>
      </c>
      <c r="AG102" s="577"/>
      <c r="AH102" s="462"/>
      <c r="AI102" s="463"/>
      <c r="AJ102" s="464"/>
      <c r="AK102" s="465"/>
      <c r="AL102" s="466"/>
      <c r="AM102" s="467"/>
      <c r="AN102" s="57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9"/>
      <c r="AP102" s="566" t="str">
        <f>IF(K101&lt;&gt;"","P列・R列に色付け","")</f>
        <v/>
      </c>
      <c r="AY102" s="552" t="str">
        <f>G101</f>
        <v/>
      </c>
    </row>
    <row r="103" spans="1:51" ht="32.1" customHeight="1" thickBot="1">
      <c r="A103" s="1282"/>
      <c r="B103" s="1221"/>
      <c r="C103" s="1221"/>
      <c r="D103" s="1221"/>
      <c r="E103" s="1221"/>
      <c r="F103" s="1221"/>
      <c r="G103" s="1224"/>
      <c r="H103" s="1224"/>
      <c r="I103" s="1224"/>
      <c r="J103" s="1224"/>
      <c r="K103" s="1224"/>
      <c r="L103" s="1227"/>
      <c r="M103" s="1230"/>
      <c r="N103" s="580" t="s">
        <v>140</v>
      </c>
      <c r="O103" s="164"/>
      <c r="P103" s="600" t="str">
        <f>IFERROR(VLOOKUP(K101,【参考】数式用!$A$5:$J$27,MATCH(O103,【参考】数式用!$B$4:$J$4,0)+1,0),"")</f>
        <v/>
      </c>
      <c r="Q103" s="162"/>
      <c r="R103" s="581" t="str">
        <f>IFERROR(VLOOKUP(K101,【参考】数式用!$A$5:$J$27,MATCH(Q103,【参考】数式用!$B$4:$J$4,0)+1,0),"")</f>
        <v/>
      </c>
      <c r="S103" s="582" t="s">
        <v>19</v>
      </c>
      <c r="T103" s="583">
        <v>6</v>
      </c>
      <c r="U103" s="584" t="s">
        <v>10</v>
      </c>
      <c r="V103" s="119">
        <v>4</v>
      </c>
      <c r="W103" s="584" t="s">
        <v>45</v>
      </c>
      <c r="X103" s="583">
        <v>6</v>
      </c>
      <c r="Y103" s="584" t="s">
        <v>10</v>
      </c>
      <c r="Z103" s="119">
        <v>5</v>
      </c>
      <c r="AA103" s="584" t="s">
        <v>13</v>
      </c>
      <c r="AB103" s="585" t="s">
        <v>24</v>
      </c>
      <c r="AC103" s="586">
        <f t="shared" si="120"/>
        <v>2</v>
      </c>
      <c r="AD103" s="584" t="s">
        <v>38</v>
      </c>
      <c r="AE103" s="599" t="str">
        <f>IFERROR(ROUNDDOWN(ROUND(L101*R103,0)*M101,0)*AC103,"")</f>
        <v/>
      </c>
      <c r="AF103" s="588" t="str">
        <f>IFERROR(ROUNDDOWN(ROUND(L101*(R103-P103),0)*M101,0)*AC103,"")</f>
        <v/>
      </c>
      <c r="AG103" s="589">
        <f t="shared" si="66"/>
        <v>0</v>
      </c>
      <c r="AH103" s="468"/>
      <c r="AI103" s="469"/>
      <c r="AJ103" s="470"/>
      <c r="AK103" s="471"/>
      <c r="AL103" s="472"/>
      <c r="AM103" s="473"/>
      <c r="AN103" s="59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1" t="str">
        <f>IF(K101&lt;&gt;"","P列・R列に色付け","")</f>
        <v/>
      </c>
      <c r="AQ103" s="592"/>
      <c r="AR103" s="592"/>
      <c r="AX103" s="593"/>
      <c r="AY103" s="552"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6" t="s">
        <v>197</v>
      </c>
      <c r="O104" s="160"/>
      <c r="P104" s="557" t="str">
        <f>IFERROR(VLOOKUP(K104,【参考】数式用!$A$5:$J$27,MATCH(O104,【参考】数式用!$B$4:$J$4,0)+1,0),"")</f>
        <v/>
      </c>
      <c r="Q104" s="160"/>
      <c r="R104" s="557" t="str">
        <f>IFERROR(VLOOKUP(K104,【参考】数式用!$A$5:$J$27,MATCH(Q104,【参考】数式用!$B$4:$J$4,0)+1,0),"")</f>
        <v/>
      </c>
      <c r="S104" s="558" t="s">
        <v>19</v>
      </c>
      <c r="T104" s="559">
        <v>6</v>
      </c>
      <c r="U104" s="211" t="s">
        <v>10</v>
      </c>
      <c r="V104" s="79">
        <v>4</v>
      </c>
      <c r="W104" s="211" t="s">
        <v>45</v>
      </c>
      <c r="X104" s="559">
        <v>6</v>
      </c>
      <c r="Y104" s="211" t="s">
        <v>10</v>
      </c>
      <c r="Z104" s="79">
        <v>5</v>
      </c>
      <c r="AA104" s="211" t="s">
        <v>13</v>
      </c>
      <c r="AB104" s="560" t="s">
        <v>24</v>
      </c>
      <c r="AC104" s="561">
        <f t="shared" si="120"/>
        <v>2</v>
      </c>
      <c r="AD104" s="211" t="s">
        <v>38</v>
      </c>
      <c r="AE104" s="562" t="str">
        <f>IFERROR(ROUNDDOWN(ROUND(L104*R104,0)*M104,0)*AC104,"")</f>
        <v/>
      </c>
      <c r="AF104" s="563" t="str">
        <f>IFERROR(ROUNDDOWN(ROUND(L104*(R104-P104),0)*M104,0)*AC104,"")</f>
        <v/>
      </c>
      <c r="AG104" s="564"/>
      <c r="AH104" s="474"/>
      <c r="AI104" s="482"/>
      <c r="AJ104" s="479"/>
      <c r="AK104" s="480"/>
      <c r="AL104" s="460"/>
      <c r="AM104" s="461"/>
      <c r="AN104" s="565" t="str">
        <f t="shared" ref="AN104" si="133">IF(AP104="","",IF(R104&lt;P104,"！加算の要件上は問題ありませんが、令和６年３月と比較して４・５月に加算率が下がる計画になっています。",""))</f>
        <v/>
      </c>
      <c r="AP104" s="566" t="str">
        <f>IF(K104&lt;&gt;"","P列・R列に色付け","")</f>
        <v/>
      </c>
      <c r="AQ104" s="567" t="str">
        <f>IFERROR(VLOOKUP(K104,【参考】数式用!$AJ$2:$AK$24,2,FALSE),"")</f>
        <v/>
      </c>
      <c r="AR104" s="569" t="str">
        <f>Q104&amp;Q105&amp;Q106</f>
        <v/>
      </c>
      <c r="AS104" s="567" t="str">
        <f t="shared" ref="AS104" si="134">IF(AG106&lt;&gt;0,IF(AH106="○","入力済","未入力"),"")</f>
        <v/>
      </c>
      <c r="AT104" s="568" t="str">
        <f>IF(OR(Q104="処遇加算Ⅰ",Q104="処遇加算Ⅱ"),IF(OR(AI104="○",AI104="令和６年度中に満たす"),"入力済","未入力"),"")</f>
        <v/>
      </c>
      <c r="AU104" s="569" t="str">
        <f>IF(Q104="処遇加算Ⅲ",IF(AJ104="○","入力済","未入力"),"")</f>
        <v/>
      </c>
      <c r="AV104" s="567" t="str">
        <f>IF(Q104="処遇加算Ⅰ",IF(OR(AK104="○",AK104="令和６年度中に満たす"),"入力済","未入力"),"")</f>
        <v/>
      </c>
      <c r="AW104" s="56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2" t="str">
        <f>IF(Q105="特定加算Ⅰ",IF(AM105="","未入力","入力済"),"")</f>
        <v/>
      </c>
      <c r="AY104" s="552" t="str">
        <f>G104</f>
        <v/>
      </c>
    </row>
    <row r="105" spans="1:51" ht="32.1" customHeight="1">
      <c r="A105" s="1281"/>
      <c r="B105" s="1220"/>
      <c r="C105" s="1220"/>
      <c r="D105" s="1220"/>
      <c r="E105" s="1220"/>
      <c r="F105" s="1220"/>
      <c r="G105" s="1223"/>
      <c r="H105" s="1223"/>
      <c r="I105" s="1223"/>
      <c r="J105" s="1223"/>
      <c r="K105" s="1223"/>
      <c r="L105" s="1226"/>
      <c r="M105" s="1229"/>
      <c r="N105" s="570" t="s">
        <v>174</v>
      </c>
      <c r="O105" s="161"/>
      <c r="P105" s="571" t="str">
        <f>IFERROR(VLOOKUP(K104,【参考】数式用!$A$5:$J$27,MATCH(O105,【参考】数式用!$B$4:$J$4,0)+1,0),"")</f>
        <v/>
      </c>
      <c r="Q105" s="161"/>
      <c r="R105" s="571" t="str">
        <f>IFERROR(VLOOKUP(K104,【参考】数式用!$A$5:$J$27,MATCH(Q105,【参考】数式用!$B$4:$J$4,0)+1,0),"")</f>
        <v/>
      </c>
      <c r="S105" s="182" t="s">
        <v>19</v>
      </c>
      <c r="T105" s="572">
        <v>6</v>
      </c>
      <c r="U105" s="183" t="s">
        <v>10</v>
      </c>
      <c r="V105" s="118">
        <v>4</v>
      </c>
      <c r="W105" s="183" t="s">
        <v>45</v>
      </c>
      <c r="X105" s="572">
        <v>6</v>
      </c>
      <c r="Y105" s="183" t="s">
        <v>10</v>
      </c>
      <c r="Z105" s="118">
        <v>5</v>
      </c>
      <c r="AA105" s="183" t="s">
        <v>13</v>
      </c>
      <c r="AB105" s="573" t="s">
        <v>24</v>
      </c>
      <c r="AC105" s="574">
        <f t="shared" si="120"/>
        <v>2</v>
      </c>
      <c r="AD105" s="183" t="s">
        <v>38</v>
      </c>
      <c r="AE105" s="575" t="str">
        <f>IFERROR(ROUNDDOWN(ROUND(L104*R105,0)*M104,0)*AC105,"")</f>
        <v/>
      </c>
      <c r="AF105" s="576" t="str">
        <f>IFERROR(ROUNDDOWN(ROUND(L104*(R105-P105),0)*M104,0)*AC105,"")</f>
        <v/>
      </c>
      <c r="AG105" s="577"/>
      <c r="AH105" s="462"/>
      <c r="AI105" s="463"/>
      <c r="AJ105" s="464"/>
      <c r="AK105" s="465"/>
      <c r="AL105" s="466"/>
      <c r="AM105" s="467"/>
      <c r="AN105" s="57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9"/>
      <c r="AP105" s="566" t="str">
        <f>IF(K104&lt;&gt;"","P列・R列に色付け","")</f>
        <v/>
      </c>
      <c r="AY105" s="552" t="str">
        <f>G104</f>
        <v/>
      </c>
    </row>
    <row r="106" spans="1:51" ht="32.1" customHeight="1" thickBot="1">
      <c r="A106" s="1282"/>
      <c r="B106" s="1221"/>
      <c r="C106" s="1221"/>
      <c r="D106" s="1221"/>
      <c r="E106" s="1221"/>
      <c r="F106" s="1221"/>
      <c r="G106" s="1224"/>
      <c r="H106" s="1224"/>
      <c r="I106" s="1224"/>
      <c r="J106" s="1224"/>
      <c r="K106" s="1224"/>
      <c r="L106" s="1227"/>
      <c r="M106" s="1230"/>
      <c r="N106" s="580" t="s">
        <v>140</v>
      </c>
      <c r="O106" s="164"/>
      <c r="P106" s="600" t="str">
        <f>IFERROR(VLOOKUP(K104,【参考】数式用!$A$5:$J$27,MATCH(O106,【参考】数式用!$B$4:$J$4,0)+1,0),"")</f>
        <v/>
      </c>
      <c r="Q106" s="162"/>
      <c r="R106" s="581" t="str">
        <f>IFERROR(VLOOKUP(K104,【参考】数式用!$A$5:$J$27,MATCH(Q106,【参考】数式用!$B$4:$J$4,0)+1,0),"")</f>
        <v/>
      </c>
      <c r="S106" s="582" t="s">
        <v>19</v>
      </c>
      <c r="T106" s="583">
        <v>6</v>
      </c>
      <c r="U106" s="584" t="s">
        <v>10</v>
      </c>
      <c r="V106" s="119">
        <v>4</v>
      </c>
      <c r="W106" s="584" t="s">
        <v>45</v>
      </c>
      <c r="X106" s="583">
        <v>6</v>
      </c>
      <c r="Y106" s="584" t="s">
        <v>10</v>
      </c>
      <c r="Z106" s="119">
        <v>5</v>
      </c>
      <c r="AA106" s="584" t="s">
        <v>13</v>
      </c>
      <c r="AB106" s="585" t="s">
        <v>24</v>
      </c>
      <c r="AC106" s="586">
        <f t="shared" si="120"/>
        <v>2</v>
      </c>
      <c r="AD106" s="584" t="s">
        <v>38</v>
      </c>
      <c r="AE106" s="599" t="str">
        <f>IFERROR(ROUNDDOWN(ROUND(L104*R106,0)*M104,0)*AC106,"")</f>
        <v/>
      </c>
      <c r="AF106" s="588" t="str">
        <f>IFERROR(ROUNDDOWN(ROUND(L104*(R106-P106),0)*M104,0)*AC106,"")</f>
        <v/>
      </c>
      <c r="AG106" s="589">
        <f t="shared" si="66"/>
        <v>0</v>
      </c>
      <c r="AH106" s="468"/>
      <c r="AI106" s="469"/>
      <c r="AJ106" s="470"/>
      <c r="AK106" s="471"/>
      <c r="AL106" s="472"/>
      <c r="AM106" s="473"/>
      <c r="AN106" s="59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1" t="str">
        <f>IF(K104&lt;&gt;"","P列・R列に色付け","")</f>
        <v/>
      </c>
      <c r="AQ106" s="592"/>
      <c r="AR106" s="592"/>
      <c r="AX106" s="593"/>
      <c r="AY106" s="552"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6" t="s">
        <v>197</v>
      </c>
      <c r="O107" s="160"/>
      <c r="P107" s="557" t="str">
        <f>IFERROR(VLOOKUP(K107,【参考】数式用!$A$5:$J$27,MATCH(O107,【参考】数式用!$B$4:$J$4,0)+1,0),"")</f>
        <v/>
      </c>
      <c r="Q107" s="160"/>
      <c r="R107" s="557" t="str">
        <f>IFERROR(VLOOKUP(K107,【参考】数式用!$A$5:$J$27,MATCH(Q107,【参考】数式用!$B$4:$J$4,0)+1,0),"")</f>
        <v/>
      </c>
      <c r="S107" s="558" t="s">
        <v>19</v>
      </c>
      <c r="T107" s="559">
        <v>6</v>
      </c>
      <c r="U107" s="211" t="s">
        <v>10</v>
      </c>
      <c r="V107" s="79">
        <v>4</v>
      </c>
      <c r="W107" s="211" t="s">
        <v>45</v>
      </c>
      <c r="X107" s="559">
        <v>6</v>
      </c>
      <c r="Y107" s="211" t="s">
        <v>10</v>
      </c>
      <c r="Z107" s="79">
        <v>5</v>
      </c>
      <c r="AA107" s="211" t="s">
        <v>13</v>
      </c>
      <c r="AB107" s="560" t="s">
        <v>24</v>
      </c>
      <c r="AC107" s="561">
        <f t="shared" si="120"/>
        <v>2</v>
      </c>
      <c r="AD107" s="211" t="s">
        <v>38</v>
      </c>
      <c r="AE107" s="562" t="str">
        <f>IFERROR(ROUNDDOWN(ROUND(L107*R107,0)*M107,0)*AC107,"")</f>
        <v/>
      </c>
      <c r="AF107" s="563" t="str">
        <f>IFERROR(ROUNDDOWN(ROUND(L107*(R107-P107),0)*M107,0)*AC107,"")</f>
        <v/>
      </c>
      <c r="AG107" s="564"/>
      <c r="AH107" s="474"/>
      <c r="AI107" s="482"/>
      <c r="AJ107" s="479"/>
      <c r="AK107" s="480"/>
      <c r="AL107" s="460"/>
      <c r="AM107" s="461"/>
      <c r="AN107" s="565" t="str">
        <f t="shared" ref="AN107" si="137">IF(AP107="","",IF(R107&lt;P107,"！加算の要件上は問題ありませんが、令和６年３月と比較して４・５月に加算率が下がる計画になっています。",""))</f>
        <v/>
      </c>
      <c r="AP107" s="566" t="str">
        <f>IF(K107&lt;&gt;"","P列・R列に色付け","")</f>
        <v/>
      </c>
      <c r="AQ107" s="567" t="str">
        <f>IFERROR(VLOOKUP(K107,【参考】数式用!$AJ$2:$AK$24,2,FALSE),"")</f>
        <v/>
      </c>
      <c r="AR107" s="569" t="str">
        <f>Q107&amp;Q108&amp;Q109</f>
        <v/>
      </c>
      <c r="AS107" s="567" t="str">
        <f t="shared" ref="AS107" si="138">IF(AG109&lt;&gt;0,IF(AH109="○","入力済","未入力"),"")</f>
        <v/>
      </c>
      <c r="AT107" s="568" t="str">
        <f>IF(OR(Q107="処遇加算Ⅰ",Q107="処遇加算Ⅱ"),IF(OR(AI107="○",AI107="令和６年度中に満たす"),"入力済","未入力"),"")</f>
        <v/>
      </c>
      <c r="AU107" s="569" t="str">
        <f>IF(Q107="処遇加算Ⅲ",IF(AJ107="○","入力済","未入力"),"")</f>
        <v/>
      </c>
      <c r="AV107" s="567" t="str">
        <f>IF(Q107="処遇加算Ⅰ",IF(OR(AK107="○",AK107="令和６年度中に満たす"),"入力済","未入力"),"")</f>
        <v/>
      </c>
      <c r="AW107" s="56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2" t="str">
        <f>IF(Q108="特定加算Ⅰ",IF(AM108="","未入力","入力済"),"")</f>
        <v/>
      </c>
      <c r="AY107" s="552" t="str">
        <f>G107</f>
        <v/>
      </c>
    </row>
    <row r="108" spans="1:51" ht="32.1" customHeight="1">
      <c r="A108" s="1281"/>
      <c r="B108" s="1220"/>
      <c r="C108" s="1220"/>
      <c r="D108" s="1220"/>
      <c r="E108" s="1220"/>
      <c r="F108" s="1220"/>
      <c r="G108" s="1223"/>
      <c r="H108" s="1223"/>
      <c r="I108" s="1223"/>
      <c r="J108" s="1223"/>
      <c r="K108" s="1223"/>
      <c r="L108" s="1226"/>
      <c r="M108" s="1229"/>
      <c r="N108" s="570" t="s">
        <v>174</v>
      </c>
      <c r="O108" s="161"/>
      <c r="P108" s="571" t="str">
        <f>IFERROR(VLOOKUP(K107,【参考】数式用!$A$5:$J$27,MATCH(O108,【参考】数式用!$B$4:$J$4,0)+1,0),"")</f>
        <v/>
      </c>
      <c r="Q108" s="161"/>
      <c r="R108" s="571" t="str">
        <f>IFERROR(VLOOKUP(K107,【参考】数式用!$A$5:$J$27,MATCH(Q108,【参考】数式用!$B$4:$J$4,0)+1,0),"")</f>
        <v/>
      </c>
      <c r="S108" s="182" t="s">
        <v>19</v>
      </c>
      <c r="T108" s="572">
        <v>6</v>
      </c>
      <c r="U108" s="183" t="s">
        <v>10</v>
      </c>
      <c r="V108" s="118">
        <v>4</v>
      </c>
      <c r="W108" s="183" t="s">
        <v>45</v>
      </c>
      <c r="X108" s="572">
        <v>6</v>
      </c>
      <c r="Y108" s="183" t="s">
        <v>10</v>
      </c>
      <c r="Z108" s="118">
        <v>5</v>
      </c>
      <c r="AA108" s="183" t="s">
        <v>13</v>
      </c>
      <c r="AB108" s="573" t="s">
        <v>24</v>
      </c>
      <c r="AC108" s="574">
        <f t="shared" si="120"/>
        <v>2</v>
      </c>
      <c r="AD108" s="183" t="s">
        <v>38</v>
      </c>
      <c r="AE108" s="575" t="str">
        <f>IFERROR(ROUNDDOWN(ROUND(L107*R108,0)*M107,0)*AC108,"")</f>
        <v/>
      </c>
      <c r="AF108" s="576" t="str">
        <f>IFERROR(ROUNDDOWN(ROUND(L107*(R108-P108),0)*M107,0)*AC108,"")</f>
        <v/>
      </c>
      <c r="AG108" s="577"/>
      <c r="AH108" s="462"/>
      <c r="AI108" s="463"/>
      <c r="AJ108" s="464"/>
      <c r="AK108" s="465"/>
      <c r="AL108" s="466"/>
      <c r="AM108" s="467"/>
      <c r="AN108" s="57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9"/>
      <c r="AP108" s="566" t="str">
        <f>IF(K107&lt;&gt;"","P列・R列に色付け","")</f>
        <v/>
      </c>
      <c r="AY108" s="552" t="str">
        <f>G107</f>
        <v/>
      </c>
    </row>
    <row r="109" spans="1:51" ht="32.1" customHeight="1" thickBot="1">
      <c r="A109" s="1282"/>
      <c r="B109" s="1221"/>
      <c r="C109" s="1221"/>
      <c r="D109" s="1221"/>
      <c r="E109" s="1221"/>
      <c r="F109" s="1221"/>
      <c r="G109" s="1224"/>
      <c r="H109" s="1224"/>
      <c r="I109" s="1224"/>
      <c r="J109" s="1224"/>
      <c r="K109" s="1224"/>
      <c r="L109" s="1227"/>
      <c r="M109" s="1230"/>
      <c r="N109" s="580" t="s">
        <v>140</v>
      </c>
      <c r="O109" s="164"/>
      <c r="P109" s="600" t="str">
        <f>IFERROR(VLOOKUP(K107,【参考】数式用!$A$5:$J$27,MATCH(O109,【参考】数式用!$B$4:$J$4,0)+1,0),"")</f>
        <v/>
      </c>
      <c r="Q109" s="162"/>
      <c r="R109" s="581" t="str">
        <f>IFERROR(VLOOKUP(K107,【参考】数式用!$A$5:$J$27,MATCH(Q109,【参考】数式用!$B$4:$J$4,0)+1,0),"")</f>
        <v/>
      </c>
      <c r="S109" s="582" t="s">
        <v>19</v>
      </c>
      <c r="T109" s="583">
        <v>6</v>
      </c>
      <c r="U109" s="584" t="s">
        <v>10</v>
      </c>
      <c r="V109" s="119">
        <v>4</v>
      </c>
      <c r="W109" s="584" t="s">
        <v>45</v>
      </c>
      <c r="X109" s="583">
        <v>6</v>
      </c>
      <c r="Y109" s="584" t="s">
        <v>10</v>
      </c>
      <c r="Z109" s="119">
        <v>5</v>
      </c>
      <c r="AA109" s="584" t="s">
        <v>13</v>
      </c>
      <c r="AB109" s="585" t="s">
        <v>24</v>
      </c>
      <c r="AC109" s="586">
        <f t="shared" si="120"/>
        <v>2</v>
      </c>
      <c r="AD109" s="584" t="s">
        <v>38</v>
      </c>
      <c r="AE109" s="599" t="str">
        <f>IFERROR(ROUNDDOWN(ROUND(L107*R109,0)*M107,0)*AC109,"")</f>
        <v/>
      </c>
      <c r="AF109" s="588" t="str">
        <f>IFERROR(ROUNDDOWN(ROUND(L107*(R109-P109),0)*M107,0)*AC109,"")</f>
        <v/>
      </c>
      <c r="AG109" s="589">
        <f t="shared" si="66"/>
        <v>0</v>
      </c>
      <c r="AH109" s="468"/>
      <c r="AI109" s="469"/>
      <c r="AJ109" s="470"/>
      <c r="AK109" s="471"/>
      <c r="AL109" s="472"/>
      <c r="AM109" s="473"/>
      <c r="AN109" s="59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1" t="str">
        <f>IF(K107&lt;&gt;"","P列・R列に色付け","")</f>
        <v/>
      </c>
      <c r="AQ109" s="592"/>
      <c r="AR109" s="592"/>
      <c r="AX109" s="593"/>
      <c r="AY109" s="552"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6" t="s">
        <v>197</v>
      </c>
      <c r="O110" s="160"/>
      <c r="P110" s="557" t="str">
        <f>IFERROR(VLOOKUP(K110,【参考】数式用!$A$5:$J$27,MATCH(O110,【参考】数式用!$B$4:$J$4,0)+1,0),"")</f>
        <v/>
      </c>
      <c r="Q110" s="160"/>
      <c r="R110" s="557" t="str">
        <f>IFERROR(VLOOKUP(K110,【参考】数式用!$A$5:$J$27,MATCH(Q110,【参考】数式用!$B$4:$J$4,0)+1,0),"")</f>
        <v/>
      </c>
      <c r="S110" s="558" t="s">
        <v>19</v>
      </c>
      <c r="T110" s="559">
        <v>6</v>
      </c>
      <c r="U110" s="211" t="s">
        <v>10</v>
      </c>
      <c r="V110" s="79">
        <v>4</v>
      </c>
      <c r="W110" s="211" t="s">
        <v>45</v>
      </c>
      <c r="X110" s="559">
        <v>6</v>
      </c>
      <c r="Y110" s="211" t="s">
        <v>10</v>
      </c>
      <c r="Z110" s="79">
        <v>5</v>
      </c>
      <c r="AA110" s="211" t="s">
        <v>13</v>
      </c>
      <c r="AB110" s="560" t="s">
        <v>24</v>
      </c>
      <c r="AC110" s="561">
        <f t="shared" si="120"/>
        <v>2</v>
      </c>
      <c r="AD110" s="211" t="s">
        <v>38</v>
      </c>
      <c r="AE110" s="562" t="str">
        <f>IFERROR(ROUNDDOWN(ROUND(L110*R110,0)*M110,0)*AC110,"")</f>
        <v/>
      </c>
      <c r="AF110" s="563" t="str">
        <f>IFERROR(ROUNDDOWN(ROUND(L110*(R110-P110),0)*M110,0)*AC110,"")</f>
        <v/>
      </c>
      <c r="AG110" s="564"/>
      <c r="AH110" s="474"/>
      <c r="AI110" s="482"/>
      <c r="AJ110" s="479"/>
      <c r="AK110" s="480"/>
      <c r="AL110" s="460"/>
      <c r="AM110" s="461"/>
      <c r="AN110" s="565" t="str">
        <f t="shared" ref="AN110" si="141">IF(AP110="","",IF(R110&lt;P110,"！加算の要件上は問題ありませんが、令和６年３月と比較して４・５月に加算率が下がる計画になっています。",""))</f>
        <v/>
      </c>
      <c r="AP110" s="566" t="str">
        <f>IF(K110&lt;&gt;"","P列・R列に色付け","")</f>
        <v/>
      </c>
      <c r="AQ110" s="567" t="str">
        <f>IFERROR(VLOOKUP(K110,【参考】数式用!$AJ$2:$AK$24,2,FALSE),"")</f>
        <v/>
      </c>
      <c r="AR110" s="569" t="str">
        <f>Q110&amp;Q111&amp;Q112</f>
        <v/>
      </c>
      <c r="AS110" s="567" t="str">
        <f t="shared" ref="AS110" si="142">IF(AG112&lt;&gt;0,IF(AH112="○","入力済","未入力"),"")</f>
        <v/>
      </c>
      <c r="AT110" s="568" t="str">
        <f>IF(OR(Q110="処遇加算Ⅰ",Q110="処遇加算Ⅱ"),IF(OR(AI110="○",AI110="令和６年度中に満たす"),"入力済","未入力"),"")</f>
        <v/>
      </c>
      <c r="AU110" s="569" t="str">
        <f>IF(Q110="処遇加算Ⅲ",IF(AJ110="○","入力済","未入力"),"")</f>
        <v/>
      </c>
      <c r="AV110" s="567" t="str">
        <f>IF(Q110="処遇加算Ⅰ",IF(OR(AK110="○",AK110="令和６年度中に満たす"),"入力済","未入力"),"")</f>
        <v/>
      </c>
      <c r="AW110" s="56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2" t="str">
        <f>IF(Q111="特定加算Ⅰ",IF(AM111="","未入力","入力済"),"")</f>
        <v/>
      </c>
      <c r="AY110" s="552" t="str">
        <f>G110</f>
        <v/>
      </c>
    </row>
    <row r="111" spans="1:51" ht="32.1" customHeight="1">
      <c r="A111" s="1281"/>
      <c r="B111" s="1220"/>
      <c r="C111" s="1220"/>
      <c r="D111" s="1220"/>
      <c r="E111" s="1220"/>
      <c r="F111" s="1220"/>
      <c r="G111" s="1223"/>
      <c r="H111" s="1223"/>
      <c r="I111" s="1223"/>
      <c r="J111" s="1223"/>
      <c r="K111" s="1223"/>
      <c r="L111" s="1226"/>
      <c r="M111" s="1229"/>
      <c r="N111" s="570" t="s">
        <v>174</v>
      </c>
      <c r="O111" s="161"/>
      <c r="P111" s="571" t="str">
        <f>IFERROR(VLOOKUP(K110,【参考】数式用!$A$5:$J$27,MATCH(O111,【参考】数式用!$B$4:$J$4,0)+1,0),"")</f>
        <v/>
      </c>
      <c r="Q111" s="161"/>
      <c r="R111" s="571" t="str">
        <f>IFERROR(VLOOKUP(K110,【参考】数式用!$A$5:$J$27,MATCH(Q111,【参考】数式用!$B$4:$J$4,0)+1,0),"")</f>
        <v/>
      </c>
      <c r="S111" s="182" t="s">
        <v>19</v>
      </c>
      <c r="T111" s="572">
        <v>6</v>
      </c>
      <c r="U111" s="183" t="s">
        <v>10</v>
      </c>
      <c r="V111" s="118">
        <v>4</v>
      </c>
      <c r="W111" s="183" t="s">
        <v>45</v>
      </c>
      <c r="X111" s="572">
        <v>6</v>
      </c>
      <c r="Y111" s="183" t="s">
        <v>10</v>
      </c>
      <c r="Z111" s="118">
        <v>5</v>
      </c>
      <c r="AA111" s="183" t="s">
        <v>13</v>
      </c>
      <c r="AB111" s="573" t="s">
        <v>24</v>
      </c>
      <c r="AC111" s="574">
        <f t="shared" si="120"/>
        <v>2</v>
      </c>
      <c r="AD111" s="183" t="s">
        <v>38</v>
      </c>
      <c r="AE111" s="575" t="str">
        <f>IFERROR(ROUNDDOWN(ROUND(L110*R111,0)*M110,0)*AC111,"")</f>
        <v/>
      </c>
      <c r="AF111" s="576" t="str">
        <f>IFERROR(ROUNDDOWN(ROUND(L110*(R111-P111),0)*M110,0)*AC111,"")</f>
        <v/>
      </c>
      <c r="AG111" s="577"/>
      <c r="AH111" s="462"/>
      <c r="AI111" s="463"/>
      <c r="AJ111" s="464"/>
      <c r="AK111" s="465"/>
      <c r="AL111" s="466"/>
      <c r="AM111" s="467"/>
      <c r="AN111" s="57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9"/>
      <c r="AP111" s="566" t="str">
        <f>IF(K110&lt;&gt;"","P列・R列に色付け","")</f>
        <v/>
      </c>
      <c r="AY111" s="552" t="str">
        <f>G110</f>
        <v/>
      </c>
    </row>
    <row r="112" spans="1:51" ht="32.1" customHeight="1" thickBot="1">
      <c r="A112" s="1282"/>
      <c r="B112" s="1221"/>
      <c r="C112" s="1221"/>
      <c r="D112" s="1221"/>
      <c r="E112" s="1221"/>
      <c r="F112" s="1221"/>
      <c r="G112" s="1224"/>
      <c r="H112" s="1224"/>
      <c r="I112" s="1224"/>
      <c r="J112" s="1224"/>
      <c r="K112" s="1224"/>
      <c r="L112" s="1227"/>
      <c r="M112" s="1230"/>
      <c r="N112" s="580" t="s">
        <v>140</v>
      </c>
      <c r="O112" s="164"/>
      <c r="P112" s="600" t="str">
        <f>IFERROR(VLOOKUP(K110,【参考】数式用!$A$5:$J$27,MATCH(O112,【参考】数式用!$B$4:$J$4,0)+1,0),"")</f>
        <v/>
      </c>
      <c r="Q112" s="162"/>
      <c r="R112" s="581" t="str">
        <f>IFERROR(VLOOKUP(K110,【参考】数式用!$A$5:$J$27,MATCH(Q112,【参考】数式用!$B$4:$J$4,0)+1,0),"")</f>
        <v/>
      </c>
      <c r="S112" s="582" t="s">
        <v>19</v>
      </c>
      <c r="T112" s="583">
        <v>6</v>
      </c>
      <c r="U112" s="584" t="s">
        <v>10</v>
      </c>
      <c r="V112" s="119">
        <v>4</v>
      </c>
      <c r="W112" s="584" t="s">
        <v>45</v>
      </c>
      <c r="X112" s="583">
        <v>6</v>
      </c>
      <c r="Y112" s="584" t="s">
        <v>10</v>
      </c>
      <c r="Z112" s="119">
        <v>5</v>
      </c>
      <c r="AA112" s="584" t="s">
        <v>13</v>
      </c>
      <c r="AB112" s="585" t="s">
        <v>24</v>
      </c>
      <c r="AC112" s="586">
        <f t="shared" si="120"/>
        <v>2</v>
      </c>
      <c r="AD112" s="584" t="s">
        <v>38</v>
      </c>
      <c r="AE112" s="599" t="str">
        <f>IFERROR(ROUNDDOWN(ROUND(L110*R112,0)*M110,0)*AC112,"")</f>
        <v/>
      </c>
      <c r="AF112" s="588" t="str">
        <f>IFERROR(ROUNDDOWN(ROUND(L110*(R112-P112),0)*M110,0)*AC112,"")</f>
        <v/>
      </c>
      <c r="AG112" s="589">
        <f t="shared" si="66"/>
        <v>0</v>
      </c>
      <c r="AH112" s="468"/>
      <c r="AI112" s="469"/>
      <c r="AJ112" s="470"/>
      <c r="AK112" s="471"/>
      <c r="AL112" s="472"/>
      <c r="AM112" s="473"/>
      <c r="AN112" s="59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1" t="str">
        <f>IF(K110&lt;&gt;"","P列・R列に色付け","")</f>
        <v/>
      </c>
      <c r="AQ112" s="592"/>
      <c r="AR112" s="592"/>
      <c r="AX112" s="593"/>
      <c r="AY112" s="552"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6" t="s">
        <v>197</v>
      </c>
      <c r="O113" s="160"/>
      <c r="P113" s="557" t="str">
        <f>IFERROR(VLOOKUP(K113,【参考】数式用!$A$5:$J$27,MATCH(O113,【参考】数式用!$B$4:$J$4,0)+1,0),"")</f>
        <v/>
      </c>
      <c r="Q113" s="160"/>
      <c r="R113" s="557" t="str">
        <f>IFERROR(VLOOKUP(K113,【参考】数式用!$A$5:$J$27,MATCH(Q113,【参考】数式用!$B$4:$J$4,0)+1,0),"")</f>
        <v/>
      </c>
      <c r="S113" s="558" t="s">
        <v>19</v>
      </c>
      <c r="T113" s="559">
        <v>6</v>
      </c>
      <c r="U113" s="211" t="s">
        <v>10</v>
      </c>
      <c r="V113" s="79">
        <v>4</v>
      </c>
      <c r="W113" s="211" t="s">
        <v>45</v>
      </c>
      <c r="X113" s="559">
        <v>6</v>
      </c>
      <c r="Y113" s="211" t="s">
        <v>10</v>
      </c>
      <c r="Z113" s="79">
        <v>5</v>
      </c>
      <c r="AA113" s="211" t="s">
        <v>13</v>
      </c>
      <c r="AB113" s="560" t="s">
        <v>24</v>
      </c>
      <c r="AC113" s="561">
        <f t="shared" si="120"/>
        <v>2</v>
      </c>
      <c r="AD113" s="211" t="s">
        <v>38</v>
      </c>
      <c r="AE113" s="562" t="str">
        <f>IFERROR(ROUNDDOWN(ROUND(L113*R113,0)*M113,0)*AC113,"")</f>
        <v/>
      </c>
      <c r="AF113" s="563" t="str">
        <f>IFERROR(ROUNDDOWN(ROUND(L113*(R113-P113),0)*M113,0)*AC113,"")</f>
        <v/>
      </c>
      <c r="AG113" s="564"/>
      <c r="AH113" s="474"/>
      <c r="AI113" s="482"/>
      <c r="AJ113" s="479"/>
      <c r="AK113" s="480"/>
      <c r="AL113" s="460"/>
      <c r="AM113" s="461"/>
      <c r="AN113" s="565" t="str">
        <f t="shared" ref="AN113" si="145">IF(AP113="","",IF(R113&lt;P113,"！加算の要件上は問題ありませんが、令和６年３月と比較して４・５月に加算率が下がる計画になっています。",""))</f>
        <v/>
      </c>
      <c r="AP113" s="566" t="str">
        <f>IF(K113&lt;&gt;"","P列・R列に色付け","")</f>
        <v/>
      </c>
      <c r="AQ113" s="567" t="str">
        <f>IFERROR(VLOOKUP(K113,【参考】数式用!$AJ$2:$AK$24,2,FALSE),"")</f>
        <v/>
      </c>
      <c r="AR113" s="569" t="str">
        <f>Q113&amp;Q114&amp;Q115</f>
        <v/>
      </c>
      <c r="AS113" s="567" t="str">
        <f t="shared" ref="AS113" si="146">IF(AG115&lt;&gt;0,IF(AH115="○","入力済","未入力"),"")</f>
        <v/>
      </c>
      <c r="AT113" s="568" t="str">
        <f>IF(OR(Q113="処遇加算Ⅰ",Q113="処遇加算Ⅱ"),IF(OR(AI113="○",AI113="令和６年度中に満たす"),"入力済","未入力"),"")</f>
        <v/>
      </c>
      <c r="AU113" s="569" t="str">
        <f>IF(Q113="処遇加算Ⅲ",IF(AJ113="○","入力済","未入力"),"")</f>
        <v/>
      </c>
      <c r="AV113" s="567" t="str">
        <f>IF(Q113="処遇加算Ⅰ",IF(OR(AK113="○",AK113="令和６年度中に満たす"),"入力済","未入力"),"")</f>
        <v/>
      </c>
      <c r="AW113" s="56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2" t="str">
        <f>IF(Q114="特定加算Ⅰ",IF(AM114="","未入力","入力済"),"")</f>
        <v/>
      </c>
      <c r="AY113" s="552" t="str">
        <f>G113</f>
        <v/>
      </c>
    </row>
    <row r="114" spans="1:51" ht="32.1" customHeight="1">
      <c r="A114" s="1281"/>
      <c r="B114" s="1220"/>
      <c r="C114" s="1220"/>
      <c r="D114" s="1220"/>
      <c r="E114" s="1220"/>
      <c r="F114" s="1220"/>
      <c r="G114" s="1223"/>
      <c r="H114" s="1223"/>
      <c r="I114" s="1223"/>
      <c r="J114" s="1223"/>
      <c r="K114" s="1223"/>
      <c r="L114" s="1226"/>
      <c r="M114" s="1229"/>
      <c r="N114" s="570" t="s">
        <v>174</v>
      </c>
      <c r="O114" s="161"/>
      <c r="P114" s="571" t="str">
        <f>IFERROR(VLOOKUP(K113,【参考】数式用!$A$5:$J$27,MATCH(O114,【参考】数式用!$B$4:$J$4,0)+1,0),"")</f>
        <v/>
      </c>
      <c r="Q114" s="161"/>
      <c r="R114" s="571" t="str">
        <f>IFERROR(VLOOKUP(K113,【参考】数式用!$A$5:$J$27,MATCH(Q114,【参考】数式用!$B$4:$J$4,0)+1,0),"")</f>
        <v/>
      </c>
      <c r="S114" s="182" t="s">
        <v>19</v>
      </c>
      <c r="T114" s="572">
        <v>6</v>
      </c>
      <c r="U114" s="183" t="s">
        <v>10</v>
      </c>
      <c r="V114" s="118">
        <v>4</v>
      </c>
      <c r="W114" s="183" t="s">
        <v>45</v>
      </c>
      <c r="X114" s="572">
        <v>6</v>
      </c>
      <c r="Y114" s="183" t="s">
        <v>10</v>
      </c>
      <c r="Z114" s="118">
        <v>5</v>
      </c>
      <c r="AA114" s="183" t="s">
        <v>13</v>
      </c>
      <c r="AB114" s="573" t="s">
        <v>24</v>
      </c>
      <c r="AC114" s="574">
        <f t="shared" si="120"/>
        <v>2</v>
      </c>
      <c r="AD114" s="183" t="s">
        <v>38</v>
      </c>
      <c r="AE114" s="575" t="str">
        <f>IFERROR(ROUNDDOWN(ROUND(L113*R114,0)*M113,0)*AC114,"")</f>
        <v/>
      </c>
      <c r="AF114" s="576" t="str">
        <f>IFERROR(ROUNDDOWN(ROUND(L113*(R114-P114),0)*M113,0)*AC114,"")</f>
        <v/>
      </c>
      <c r="AG114" s="577"/>
      <c r="AH114" s="462"/>
      <c r="AI114" s="463"/>
      <c r="AJ114" s="464"/>
      <c r="AK114" s="465"/>
      <c r="AL114" s="466"/>
      <c r="AM114" s="467"/>
      <c r="AN114" s="57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9"/>
      <c r="AP114" s="566" t="str">
        <f>IF(K113&lt;&gt;"","P列・R列に色付け","")</f>
        <v/>
      </c>
      <c r="AY114" s="552" t="str">
        <f>G113</f>
        <v/>
      </c>
    </row>
    <row r="115" spans="1:51" ht="32.1" customHeight="1" thickBot="1">
      <c r="A115" s="1282"/>
      <c r="B115" s="1221"/>
      <c r="C115" s="1221"/>
      <c r="D115" s="1221"/>
      <c r="E115" s="1221"/>
      <c r="F115" s="1221"/>
      <c r="G115" s="1224"/>
      <c r="H115" s="1224"/>
      <c r="I115" s="1224"/>
      <c r="J115" s="1224"/>
      <c r="K115" s="1224"/>
      <c r="L115" s="1227"/>
      <c r="M115" s="1230"/>
      <c r="N115" s="580" t="s">
        <v>140</v>
      </c>
      <c r="O115" s="164"/>
      <c r="P115" s="600" t="str">
        <f>IFERROR(VLOOKUP(K113,【参考】数式用!$A$5:$J$27,MATCH(O115,【参考】数式用!$B$4:$J$4,0)+1,0),"")</f>
        <v/>
      </c>
      <c r="Q115" s="162"/>
      <c r="R115" s="581" t="str">
        <f>IFERROR(VLOOKUP(K113,【参考】数式用!$A$5:$J$27,MATCH(Q115,【参考】数式用!$B$4:$J$4,0)+1,0),"")</f>
        <v/>
      </c>
      <c r="S115" s="582" t="s">
        <v>19</v>
      </c>
      <c r="T115" s="583">
        <v>6</v>
      </c>
      <c r="U115" s="584" t="s">
        <v>10</v>
      </c>
      <c r="V115" s="119">
        <v>4</v>
      </c>
      <c r="W115" s="584" t="s">
        <v>45</v>
      </c>
      <c r="X115" s="583">
        <v>6</v>
      </c>
      <c r="Y115" s="584" t="s">
        <v>10</v>
      </c>
      <c r="Z115" s="119">
        <v>5</v>
      </c>
      <c r="AA115" s="584" t="s">
        <v>13</v>
      </c>
      <c r="AB115" s="585" t="s">
        <v>24</v>
      </c>
      <c r="AC115" s="586">
        <f t="shared" si="120"/>
        <v>2</v>
      </c>
      <c r="AD115" s="584" t="s">
        <v>38</v>
      </c>
      <c r="AE115" s="599" t="str">
        <f>IFERROR(ROUNDDOWN(ROUND(L113*R115,0)*M113,0)*AC115,"")</f>
        <v/>
      </c>
      <c r="AF115" s="588" t="str">
        <f>IFERROR(ROUNDDOWN(ROUND(L113*(R115-P115),0)*M113,0)*AC115,"")</f>
        <v/>
      </c>
      <c r="AG115" s="589">
        <f t="shared" si="66"/>
        <v>0</v>
      </c>
      <c r="AH115" s="468"/>
      <c r="AI115" s="469"/>
      <c r="AJ115" s="470"/>
      <c r="AK115" s="471"/>
      <c r="AL115" s="472"/>
      <c r="AM115" s="473"/>
      <c r="AN115" s="59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1" t="str">
        <f>IF(K113&lt;&gt;"","P列・R列に色付け","")</f>
        <v/>
      </c>
      <c r="AQ115" s="592"/>
      <c r="AR115" s="592"/>
      <c r="AX115" s="593"/>
      <c r="AY115" s="552"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6" t="s">
        <v>197</v>
      </c>
      <c r="O116" s="160"/>
      <c r="P116" s="557" t="str">
        <f>IFERROR(VLOOKUP(K116,【参考】数式用!$A$5:$J$27,MATCH(O116,【参考】数式用!$B$4:$J$4,0)+1,0),"")</f>
        <v/>
      </c>
      <c r="Q116" s="160"/>
      <c r="R116" s="557" t="str">
        <f>IFERROR(VLOOKUP(K116,【参考】数式用!$A$5:$J$27,MATCH(Q116,【参考】数式用!$B$4:$J$4,0)+1,0),"")</f>
        <v/>
      </c>
      <c r="S116" s="558" t="s">
        <v>19</v>
      </c>
      <c r="T116" s="559">
        <v>6</v>
      </c>
      <c r="U116" s="211" t="s">
        <v>10</v>
      </c>
      <c r="V116" s="79">
        <v>4</v>
      </c>
      <c r="W116" s="211" t="s">
        <v>45</v>
      </c>
      <c r="X116" s="559">
        <v>6</v>
      </c>
      <c r="Y116" s="211" t="s">
        <v>10</v>
      </c>
      <c r="Z116" s="79">
        <v>5</v>
      </c>
      <c r="AA116" s="211" t="s">
        <v>13</v>
      </c>
      <c r="AB116" s="560" t="s">
        <v>24</v>
      </c>
      <c r="AC116" s="561">
        <f t="shared" si="120"/>
        <v>2</v>
      </c>
      <c r="AD116" s="211" t="s">
        <v>38</v>
      </c>
      <c r="AE116" s="562" t="str">
        <f>IFERROR(ROUNDDOWN(ROUND(L116*R116,0)*M116,0)*AC116,"")</f>
        <v/>
      </c>
      <c r="AF116" s="563" t="str">
        <f>IFERROR(ROUNDDOWN(ROUND(L116*(R116-P116),0)*M116,0)*AC116,"")</f>
        <v/>
      </c>
      <c r="AG116" s="564"/>
      <c r="AH116" s="474"/>
      <c r="AI116" s="482"/>
      <c r="AJ116" s="479"/>
      <c r="AK116" s="480"/>
      <c r="AL116" s="460"/>
      <c r="AM116" s="461"/>
      <c r="AN116" s="565" t="str">
        <f t="shared" ref="AN116" si="149">IF(AP116="","",IF(R116&lt;P116,"！加算の要件上は問題ありませんが、令和６年３月と比較して４・５月に加算率が下がる計画になっています。",""))</f>
        <v/>
      </c>
      <c r="AP116" s="566" t="str">
        <f>IF(K116&lt;&gt;"","P列・R列に色付け","")</f>
        <v/>
      </c>
      <c r="AQ116" s="567" t="str">
        <f>IFERROR(VLOOKUP(K116,【参考】数式用!$AJ$2:$AK$24,2,FALSE),"")</f>
        <v/>
      </c>
      <c r="AR116" s="569" t="str">
        <f>Q116&amp;Q117&amp;Q118</f>
        <v/>
      </c>
      <c r="AS116" s="567" t="str">
        <f t="shared" ref="AS116" si="150">IF(AG118&lt;&gt;0,IF(AH118="○","入力済","未入力"),"")</f>
        <v/>
      </c>
      <c r="AT116" s="568" t="str">
        <f>IF(OR(Q116="処遇加算Ⅰ",Q116="処遇加算Ⅱ"),IF(OR(AI116="○",AI116="令和６年度中に満たす"),"入力済","未入力"),"")</f>
        <v/>
      </c>
      <c r="AU116" s="569" t="str">
        <f>IF(Q116="処遇加算Ⅲ",IF(AJ116="○","入力済","未入力"),"")</f>
        <v/>
      </c>
      <c r="AV116" s="567" t="str">
        <f>IF(Q116="処遇加算Ⅰ",IF(OR(AK116="○",AK116="令和６年度中に満たす"),"入力済","未入力"),"")</f>
        <v/>
      </c>
      <c r="AW116" s="56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2" t="str">
        <f>IF(Q117="特定加算Ⅰ",IF(AM117="","未入力","入力済"),"")</f>
        <v/>
      </c>
      <c r="AY116" s="552" t="str">
        <f>G116</f>
        <v/>
      </c>
    </row>
    <row r="117" spans="1:51" ht="32.1" customHeight="1">
      <c r="A117" s="1281"/>
      <c r="B117" s="1220"/>
      <c r="C117" s="1220"/>
      <c r="D117" s="1220"/>
      <c r="E117" s="1220"/>
      <c r="F117" s="1220"/>
      <c r="G117" s="1223"/>
      <c r="H117" s="1223"/>
      <c r="I117" s="1223"/>
      <c r="J117" s="1223"/>
      <c r="K117" s="1223"/>
      <c r="L117" s="1226"/>
      <c r="M117" s="1229"/>
      <c r="N117" s="570" t="s">
        <v>174</v>
      </c>
      <c r="O117" s="161"/>
      <c r="P117" s="571" t="str">
        <f>IFERROR(VLOOKUP(K116,【参考】数式用!$A$5:$J$27,MATCH(O117,【参考】数式用!$B$4:$J$4,0)+1,0),"")</f>
        <v/>
      </c>
      <c r="Q117" s="161"/>
      <c r="R117" s="571" t="str">
        <f>IFERROR(VLOOKUP(K116,【参考】数式用!$A$5:$J$27,MATCH(Q117,【参考】数式用!$B$4:$J$4,0)+1,0),"")</f>
        <v/>
      </c>
      <c r="S117" s="182" t="s">
        <v>19</v>
      </c>
      <c r="T117" s="572">
        <v>6</v>
      </c>
      <c r="U117" s="183" t="s">
        <v>10</v>
      </c>
      <c r="V117" s="118">
        <v>4</v>
      </c>
      <c r="W117" s="183" t="s">
        <v>45</v>
      </c>
      <c r="X117" s="572">
        <v>6</v>
      </c>
      <c r="Y117" s="183" t="s">
        <v>10</v>
      </c>
      <c r="Z117" s="118">
        <v>5</v>
      </c>
      <c r="AA117" s="183" t="s">
        <v>13</v>
      </c>
      <c r="AB117" s="573" t="s">
        <v>24</v>
      </c>
      <c r="AC117" s="574">
        <f t="shared" si="120"/>
        <v>2</v>
      </c>
      <c r="AD117" s="183" t="s">
        <v>38</v>
      </c>
      <c r="AE117" s="575" t="str">
        <f>IFERROR(ROUNDDOWN(ROUND(L116*R117,0)*M116,0)*AC117,"")</f>
        <v/>
      </c>
      <c r="AF117" s="576" t="str">
        <f>IFERROR(ROUNDDOWN(ROUND(L116*(R117-P117),0)*M116,0)*AC117,"")</f>
        <v/>
      </c>
      <c r="AG117" s="577"/>
      <c r="AH117" s="462"/>
      <c r="AI117" s="463"/>
      <c r="AJ117" s="464"/>
      <c r="AK117" s="465"/>
      <c r="AL117" s="466"/>
      <c r="AM117" s="467"/>
      <c r="AN117" s="57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9"/>
      <c r="AP117" s="566" t="str">
        <f>IF(K116&lt;&gt;"","P列・R列に色付け","")</f>
        <v/>
      </c>
      <c r="AY117" s="552" t="str">
        <f>G116</f>
        <v/>
      </c>
    </row>
    <row r="118" spans="1:51" ht="32.1" customHeight="1" thickBot="1">
      <c r="A118" s="1282"/>
      <c r="B118" s="1221"/>
      <c r="C118" s="1221"/>
      <c r="D118" s="1221"/>
      <c r="E118" s="1221"/>
      <c r="F118" s="1221"/>
      <c r="G118" s="1224"/>
      <c r="H118" s="1224"/>
      <c r="I118" s="1224"/>
      <c r="J118" s="1224"/>
      <c r="K118" s="1224"/>
      <c r="L118" s="1227"/>
      <c r="M118" s="1230"/>
      <c r="N118" s="580" t="s">
        <v>140</v>
      </c>
      <c r="O118" s="164"/>
      <c r="P118" s="600" t="str">
        <f>IFERROR(VLOOKUP(K116,【参考】数式用!$A$5:$J$27,MATCH(O118,【参考】数式用!$B$4:$J$4,0)+1,0),"")</f>
        <v/>
      </c>
      <c r="Q118" s="162"/>
      <c r="R118" s="581" t="str">
        <f>IFERROR(VLOOKUP(K116,【参考】数式用!$A$5:$J$27,MATCH(Q118,【参考】数式用!$B$4:$J$4,0)+1,0),"")</f>
        <v/>
      </c>
      <c r="S118" s="582" t="s">
        <v>19</v>
      </c>
      <c r="T118" s="583">
        <v>6</v>
      </c>
      <c r="U118" s="584" t="s">
        <v>10</v>
      </c>
      <c r="V118" s="119">
        <v>4</v>
      </c>
      <c r="W118" s="584" t="s">
        <v>45</v>
      </c>
      <c r="X118" s="583">
        <v>6</v>
      </c>
      <c r="Y118" s="584" t="s">
        <v>10</v>
      </c>
      <c r="Z118" s="119">
        <v>5</v>
      </c>
      <c r="AA118" s="584" t="s">
        <v>13</v>
      </c>
      <c r="AB118" s="585" t="s">
        <v>24</v>
      </c>
      <c r="AC118" s="586">
        <f t="shared" si="120"/>
        <v>2</v>
      </c>
      <c r="AD118" s="584" t="s">
        <v>38</v>
      </c>
      <c r="AE118" s="599" t="str">
        <f>IFERROR(ROUNDDOWN(ROUND(L116*R118,0)*M116,0)*AC118,"")</f>
        <v/>
      </c>
      <c r="AF118" s="588" t="str">
        <f>IFERROR(ROUNDDOWN(ROUND(L116*(R118-P118),0)*M116,0)*AC118,"")</f>
        <v/>
      </c>
      <c r="AG118" s="589">
        <f t="shared" si="66"/>
        <v>0</v>
      </c>
      <c r="AH118" s="468"/>
      <c r="AI118" s="469"/>
      <c r="AJ118" s="470"/>
      <c r="AK118" s="471"/>
      <c r="AL118" s="472"/>
      <c r="AM118" s="473"/>
      <c r="AN118" s="59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1" t="str">
        <f>IF(K116&lt;&gt;"","P列・R列に色付け","")</f>
        <v/>
      </c>
      <c r="AQ118" s="592"/>
      <c r="AR118" s="592"/>
      <c r="AX118" s="593"/>
      <c r="AY118" s="552"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6" t="s">
        <v>197</v>
      </c>
      <c r="O119" s="160"/>
      <c r="P119" s="557" t="str">
        <f>IFERROR(VLOOKUP(K119,【参考】数式用!$A$5:$J$27,MATCH(O119,【参考】数式用!$B$4:$J$4,0)+1,0),"")</f>
        <v/>
      </c>
      <c r="Q119" s="160"/>
      <c r="R119" s="557" t="str">
        <f>IFERROR(VLOOKUP(K119,【参考】数式用!$A$5:$J$27,MATCH(Q119,【参考】数式用!$B$4:$J$4,0)+1,0),"")</f>
        <v/>
      </c>
      <c r="S119" s="558" t="s">
        <v>19</v>
      </c>
      <c r="T119" s="559">
        <v>6</v>
      </c>
      <c r="U119" s="211" t="s">
        <v>10</v>
      </c>
      <c r="V119" s="79">
        <v>4</v>
      </c>
      <c r="W119" s="211" t="s">
        <v>45</v>
      </c>
      <c r="X119" s="559">
        <v>6</v>
      </c>
      <c r="Y119" s="211" t="s">
        <v>10</v>
      </c>
      <c r="Z119" s="79">
        <v>5</v>
      </c>
      <c r="AA119" s="211" t="s">
        <v>13</v>
      </c>
      <c r="AB119" s="560" t="s">
        <v>24</v>
      </c>
      <c r="AC119" s="561">
        <f t="shared" si="120"/>
        <v>2</v>
      </c>
      <c r="AD119" s="211" t="s">
        <v>38</v>
      </c>
      <c r="AE119" s="562" t="str">
        <f>IFERROR(ROUNDDOWN(ROUND(L119*R119,0)*M119,0)*AC119,"")</f>
        <v/>
      </c>
      <c r="AF119" s="563" t="str">
        <f>IFERROR(ROUNDDOWN(ROUND(L119*(R119-P119),0)*M119,0)*AC119,"")</f>
        <v/>
      </c>
      <c r="AG119" s="564"/>
      <c r="AH119" s="474"/>
      <c r="AI119" s="482"/>
      <c r="AJ119" s="479"/>
      <c r="AK119" s="480"/>
      <c r="AL119" s="460"/>
      <c r="AM119" s="461"/>
      <c r="AN119" s="565" t="str">
        <f t="shared" ref="AN119" si="153">IF(AP119="","",IF(R119&lt;P119,"！加算の要件上は問題ありませんが、令和６年３月と比較して４・５月に加算率が下がる計画になっています。",""))</f>
        <v/>
      </c>
      <c r="AP119" s="566" t="str">
        <f>IF(K119&lt;&gt;"","P列・R列に色付け","")</f>
        <v/>
      </c>
      <c r="AQ119" s="567" t="str">
        <f>IFERROR(VLOOKUP(K119,【参考】数式用!$AJ$2:$AK$24,2,FALSE),"")</f>
        <v/>
      </c>
      <c r="AR119" s="569" t="str">
        <f>Q119&amp;Q120&amp;Q121</f>
        <v/>
      </c>
      <c r="AS119" s="567" t="str">
        <f t="shared" ref="AS119" si="154">IF(AG121&lt;&gt;0,IF(AH121="○","入力済","未入力"),"")</f>
        <v/>
      </c>
      <c r="AT119" s="568" t="str">
        <f>IF(OR(Q119="処遇加算Ⅰ",Q119="処遇加算Ⅱ"),IF(OR(AI119="○",AI119="令和６年度中に満たす"),"入力済","未入力"),"")</f>
        <v/>
      </c>
      <c r="AU119" s="569" t="str">
        <f>IF(Q119="処遇加算Ⅲ",IF(AJ119="○","入力済","未入力"),"")</f>
        <v/>
      </c>
      <c r="AV119" s="567" t="str">
        <f>IF(Q119="処遇加算Ⅰ",IF(OR(AK119="○",AK119="令和６年度中に満たす"),"入力済","未入力"),"")</f>
        <v/>
      </c>
      <c r="AW119" s="56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2" t="str">
        <f>IF(Q120="特定加算Ⅰ",IF(AM120="","未入力","入力済"),"")</f>
        <v/>
      </c>
      <c r="AY119" s="552" t="str">
        <f>G119</f>
        <v/>
      </c>
    </row>
    <row r="120" spans="1:51" ht="32.1" customHeight="1">
      <c r="A120" s="1281"/>
      <c r="B120" s="1220"/>
      <c r="C120" s="1220"/>
      <c r="D120" s="1220"/>
      <c r="E120" s="1220"/>
      <c r="F120" s="1220"/>
      <c r="G120" s="1223"/>
      <c r="H120" s="1223"/>
      <c r="I120" s="1223"/>
      <c r="J120" s="1223"/>
      <c r="K120" s="1223"/>
      <c r="L120" s="1226"/>
      <c r="M120" s="1229"/>
      <c r="N120" s="570" t="s">
        <v>174</v>
      </c>
      <c r="O120" s="161"/>
      <c r="P120" s="571" t="str">
        <f>IFERROR(VLOOKUP(K119,【参考】数式用!$A$5:$J$27,MATCH(O120,【参考】数式用!$B$4:$J$4,0)+1,0),"")</f>
        <v/>
      </c>
      <c r="Q120" s="161"/>
      <c r="R120" s="571" t="str">
        <f>IFERROR(VLOOKUP(K119,【参考】数式用!$A$5:$J$27,MATCH(Q120,【参考】数式用!$B$4:$J$4,0)+1,0),"")</f>
        <v/>
      </c>
      <c r="S120" s="182" t="s">
        <v>19</v>
      </c>
      <c r="T120" s="572">
        <v>6</v>
      </c>
      <c r="U120" s="183" t="s">
        <v>10</v>
      </c>
      <c r="V120" s="118">
        <v>4</v>
      </c>
      <c r="W120" s="183" t="s">
        <v>45</v>
      </c>
      <c r="X120" s="572">
        <v>6</v>
      </c>
      <c r="Y120" s="183" t="s">
        <v>10</v>
      </c>
      <c r="Z120" s="118">
        <v>5</v>
      </c>
      <c r="AA120" s="183" t="s">
        <v>13</v>
      </c>
      <c r="AB120" s="573" t="s">
        <v>24</v>
      </c>
      <c r="AC120" s="574">
        <f t="shared" si="120"/>
        <v>2</v>
      </c>
      <c r="AD120" s="183" t="s">
        <v>38</v>
      </c>
      <c r="AE120" s="575" t="str">
        <f>IFERROR(ROUNDDOWN(ROUND(L119*R120,0)*M119,0)*AC120,"")</f>
        <v/>
      </c>
      <c r="AF120" s="576" t="str">
        <f>IFERROR(ROUNDDOWN(ROUND(L119*(R120-P120),0)*M119,0)*AC120,"")</f>
        <v/>
      </c>
      <c r="AG120" s="577"/>
      <c r="AH120" s="462"/>
      <c r="AI120" s="463"/>
      <c r="AJ120" s="464"/>
      <c r="AK120" s="465"/>
      <c r="AL120" s="466"/>
      <c r="AM120" s="467"/>
      <c r="AN120" s="57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9"/>
      <c r="AP120" s="566" t="str">
        <f>IF(K119&lt;&gt;"","P列・R列に色付け","")</f>
        <v/>
      </c>
      <c r="AY120" s="552" t="str">
        <f>G119</f>
        <v/>
      </c>
    </row>
    <row r="121" spans="1:51" ht="32.1" customHeight="1" thickBot="1">
      <c r="A121" s="1282"/>
      <c r="B121" s="1221"/>
      <c r="C121" s="1221"/>
      <c r="D121" s="1221"/>
      <c r="E121" s="1221"/>
      <c r="F121" s="1221"/>
      <c r="G121" s="1224"/>
      <c r="H121" s="1224"/>
      <c r="I121" s="1224"/>
      <c r="J121" s="1224"/>
      <c r="K121" s="1224"/>
      <c r="L121" s="1227"/>
      <c r="M121" s="1230"/>
      <c r="N121" s="580" t="s">
        <v>140</v>
      </c>
      <c r="O121" s="164"/>
      <c r="P121" s="600" t="str">
        <f>IFERROR(VLOOKUP(K119,【参考】数式用!$A$5:$J$27,MATCH(O121,【参考】数式用!$B$4:$J$4,0)+1,0),"")</f>
        <v/>
      </c>
      <c r="Q121" s="162"/>
      <c r="R121" s="581" t="str">
        <f>IFERROR(VLOOKUP(K119,【参考】数式用!$A$5:$J$27,MATCH(Q121,【参考】数式用!$B$4:$J$4,0)+1,0),"")</f>
        <v/>
      </c>
      <c r="S121" s="582" t="s">
        <v>19</v>
      </c>
      <c r="T121" s="583">
        <v>6</v>
      </c>
      <c r="U121" s="584" t="s">
        <v>10</v>
      </c>
      <c r="V121" s="119">
        <v>4</v>
      </c>
      <c r="W121" s="584" t="s">
        <v>45</v>
      </c>
      <c r="X121" s="583">
        <v>6</v>
      </c>
      <c r="Y121" s="584" t="s">
        <v>10</v>
      </c>
      <c r="Z121" s="119">
        <v>5</v>
      </c>
      <c r="AA121" s="584" t="s">
        <v>13</v>
      </c>
      <c r="AB121" s="585" t="s">
        <v>24</v>
      </c>
      <c r="AC121" s="586">
        <f t="shared" si="120"/>
        <v>2</v>
      </c>
      <c r="AD121" s="584" t="s">
        <v>38</v>
      </c>
      <c r="AE121" s="599" t="str">
        <f>IFERROR(ROUNDDOWN(ROUND(L119*R121,0)*M119,0)*AC121,"")</f>
        <v/>
      </c>
      <c r="AF121" s="588" t="str">
        <f>IFERROR(ROUNDDOWN(ROUND(L119*(R121-P121),0)*M119,0)*AC121,"")</f>
        <v/>
      </c>
      <c r="AG121" s="589">
        <f t="shared" ref="AG121:AG184" si="156">IF(AND(O121="ベア加算なし",Q121="ベア加算"),AE121,0)</f>
        <v>0</v>
      </c>
      <c r="AH121" s="468"/>
      <c r="AI121" s="469"/>
      <c r="AJ121" s="470"/>
      <c r="AK121" s="471"/>
      <c r="AL121" s="472"/>
      <c r="AM121" s="473"/>
      <c r="AN121" s="59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1" t="str">
        <f>IF(K119&lt;&gt;"","P列・R列に色付け","")</f>
        <v/>
      </c>
      <c r="AQ121" s="592"/>
      <c r="AR121" s="592"/>
      <c r="AX121" s="593"/>
      <c r="AY121" s="552"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6" t="s">
        <v>197</v>
      </c>
      <c r="O122" s="160"/>
      <c r="P122" s="557" t="str">
        <f>IFERROR(VLOOKUP(K122,【参考】数式用!$A$5:$J$27,MATCH(O122,【参考】数式用!$B$4:$J$4,0)+1,0),"")</f>
        <v/>
      </c>
      <c r="Q122" s="160"/>
      <c r="R122" s="557" t="str">
        <f>IFERROR(VLOOKUP(K122,【参考】数式用!$A$5:$J$27,MATCH(Q122,【参考】数式用!$B$4:$J$4,0)+1,0),"")</f>
        <v/>
      </c>
      <c r="S122" s="558" t="s">
        <v>19</v>
      </c>
      <c r="T122" s="559">
        <v>6</v>
      </c>
      <c r="U122" s="211" t="s">
        <v>10</v>
      </c>
      <c r="V122" s="79">
        <v>4</v>
      </c>
      <c r="W122" s="211" t="s">
        <v>45</v>
      </c>
      <c r="X122" s="559">
        <v>6</v>
      </c>
      <c r="Y122" s="211" t="s">
        <v>10</v>
      </c>
      <c r="Z122" s="79">
        <v>5</v>
      </c>
      <c r="AA122" s="211" t="s">
        <v>13</v>
      </c>
      <c r="AB122" s="560" t="s">
        <v>24</v>
      </c>
      <c r="AC122" s="561">
        <f t="shared" si="120"/>
        <v>2</v>
      </c>
      <c r="AD122" s="211" t="s">
        <v>38</v>
      </c>
      <c r="AE122" s="562" t="str">
        <f>IFERROR(ROUNDDOWN(ROUND(L122*R122,0)*M122,0)*AC122,"")</f>
        <v/>
      </c>
      <c r="AF122" s="563" t="str">
        <f>IFERROR(ROUNDDOWN(ROUND(L122*(R122-P122),0)*M122,0)*AC122,"")</f>
        <v/>
      </c>
      <c r="AG122" s="564"/>
      <c r="AH122" s="474"/>
      <c r="AI122" s="482"/>
      <c r="AJ122" s="479"/>
      <c r="AK122" s="480"/>
      <c r="AL122" s="460"/>
      <c r="AM122" s="461"/>
      <c r="AN122" s="565" t="str">
        <f t="shared" ref="AN122" si="158">IF(AP122="","",IF(R122&lt;P122,"！加算の要件上は問題ありませんが、令和６年３月と比較して４・５月に加算率が下がる計画になっています。",""))</f>
        <v/>
      </c>
      <c r="AP122" s="566" t="str">
        <f>IF(K122&lt;&gt;"","P列・R列に色付け","")</f>
        <v/>
      </c>
      <c r="AQ122" s="567" t="str">
        <f>IFERROR(VLOOKUP(K122,【参考】数式用!$AJ$2:$AK$24,2,FALSE),"")</f>
        <v/>
      </c>
      <c r="AR122" s="569" t="str">
        <f>Q122&amp;Q123&amp;Q124</f>
        <v/>
      </c>
      <c r="AS122" s="567" t="str">
        <f t="shared" ref="AS122" si="159">IF(AG124&lt;&gt;0,IF(AH124="○","入力済","未入力"),"")</f>
        <v/>
      </c>
      <c r="AT122" s="568" t="str">
        <f>IF(OR(Q122="処遇加算Ⅰ",Q122="処遇加算Ⅱ"),IF(OR(AI122="○",AI122="令和６年度中に満たす"),"入力済","未入力"),"")</f>
        <v/>
      </c>
      <c r="AU122" s="569" t="str">
        <f>IF(Q122="処遇加算Ⅲ",IF(AJ122="○","入力済","未入力"),"")</f>
        <v/>
      </c>
      <c r="AV122" s="567" t="str">
        <f>IF(Q122="処遇加算Ⅰ",IF(OR(AK122="○",AK122="令和６年度中に満たす"),"入力済","未入力"),"")</f>
        <v/>
      </c>
      <c r="AW122" s="56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2" t="str">
        <f>IF(Q123="特定加算Ⅰ",IF(AM123="","未入力","入力済"),"")</f>
        <v/>
      </c>
      <c r="AY122" s="552" t="str">
        <f>G122</f>
        <v/>
      </c>
    </row>
    <row r="123" spans="1:51" ht="32.1" customHeight="1">
      <c r="A123" s="1281"/>
      <c r="B123" s="1220"/>
      <c r="C123" s="1220"/>
      <c r="D123" s="1220"/>
      <c r="E123" s="1220"/>
      <c r="F123" s="1220"/>
      <c r="G123" s="1223"/>
      <c r="H123" s="1223"/>
      <c r="I123" s="1223"/>
      <c r="J123" s="1223"/>
      <c r="K123" s="1223"/>
      <c r="L123" s="1226"/>
      <c r="M123" s="1229"/>
      <c r="N123" s="570" t="s">
        <v>174</v>
      </c>
      <c r="O123" s="161"/>
      <c r="P123" s="571" t="str">
        <f>IFERROR(VLOOKUP(K122,【参考】数式用!$A$5:$J$27,MATCH(O123,【参考】数式用!$B$4:$J$4,0)+1,0),"")</f>
        <v/>
      </c>
      <c r="Q123" s="161"/>
      <c r="R123" s="571" t="str">
        <f>IFERROR(VLOOKUP(K122,【参考】数式用!$A$5:$J$27,MATCH(Q123,【参考】数式用!$B$4:$J$4,0)+1,0),"")</f>
        <v/>
      </c>
      <c r="S123" s="182" t="s">
        <v>19</v>
      </c>
      <c r="T123" s="572">
        <v>6</v>
      </c>
      <c r="U123" s="183" t="s">
        <v>10</v>
      </c>
      <c r="V123" s="118">
        <v>4</v>
      </c>
      <c r="W123" s="183" t="s">
        <v>45</v>
      </c>
      <c r="X123" s="572">
        <v>6</v>
      </c>
      <c r="Y123" s="183" t="s">
        <v>10</v>
      </c>
      <c r="Z123" s="118">
        <v>5</v>
      </c>
      <c r="AA123" s="183" t="s">
        <v>13</v>
      </c>
      <c r="AB123" s="573" t="s">
        <v>24</v>
      </c>
      <c r="AC123" s="574">
        <f t="shared" si="120"/>
        <v>2</v>
      </c>
      <c r="AD123" s="183" t="s">
        <v>38</v>
      </c>
      <c r="AE123" s="575" t="str">
        <f>IFERROR(ROUNDDOWN(ROUND(L122*R123,0)*M122,0)*AC123,"")</f>
        <v/>
      </c>
      <c r="AF123" s="576" t="str">
        <f>IFERROR(ROUNDDOWN(ROUND(L122*(R123-P123),0)*M122,0)*AC123,"")</f>
        <v/>
      </c>
      <c r="AG123" s="577"/>
      <c r="AH123" s="462"/>
      <c r="AI123" s="463"/>
      <c r="AJ123" s="464"/>
      <c r="AK123" s="465"/>
      <c r="AL123" s="466"/>
      <c r="AM123" s="467"/>
      <c r="AN123" s="57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9"/>
      <c r="AP123" s="566" t="str">
        <f>IF(K122&lt;&gt;"","P列・R列に色付け","")</f>
        <v/>
      </c>
      <c r="AY123" s="552" t="str">
        <f>G122</f>
        <v/>
      </c>
    </row>
    <row r="124" spans="1:51" ht="32.1" customHeight="1" thickBot="1">
      <c r="A124" s="1282"/>
      <c r="B124" s="1221"/>
      <c r="C124" s="1221"/>
      <c r="D124" s="1221"/>
      <c r="E124" s="1221"/>
      <c r="F124" s="1221"/>
      <c r="G124" s="1224"/>
      <c r="H124" s="1224"/>
      <c r="I124" s="1224"/>
      <c r="J124" s="1224"/>
      <c r="K124" s="1224"/>
      <c r="L124" s="1227"/>
      <c r="M124" s="1230"/>
      <c r="N124" s="580" t="s">
        <v>140</v>
      </c>
      <c r="O124" s="164"/>
      <c r="P124" s="600" t="str">
        <f>IFERROR(VLOOKUP(K122,【参考】数式用!$A$5:$J$27,MATCH(O124,【参考】数式用!$B$4:$J$4,0)+1,0),"")</f>
        <v/>
      </c>
      <c r="Q124" s="162"/>
      <c r="R124" s="581" t="str">
        <f>IFERROR(VLOOKUP(K122,【参考】数式用!$A$5:$J$27,MATCH(Q124,【参考】数式用!$B$4:$J$4,0)+1,0),"")</f>
        <v/>
      </c>
      <c r="S124" s="582" t="s">
        <v>19</v>
      </c>
      <c r="T124" s="583">
        <v>6</v>
      </c>
      <c r="U124" s="584" t="s">
        <v>10</v>
      </c>
      <c r="V124" s="119">
        <v>4</v>
      </c>
      <c r="W124" s="584" t="s">
        <v>45</v>
      </c>
      <c r="X124" s="583">
        <v>6</v>
      </c>
      <c r="Y124" s="584" t="s">
        <v>10</v>
      </c>
      <c r="Z124" s="119">
        <v>5</v>
      </c>
      <c r="AA124" s="584" t="s">
        <v>13</v>
      </c>
      <c r="AB124" s="585" t="s">
        <v>24</v>
      </c>
      <c r="AC124" s="586">
        <f t="shared" si="120"/>
        <v>2</v>
      </c>
      <c r="AD124" s="584" t="s">
        <v>38</v>
      </c>
      <c r="AE124" s="599" t="str">
        <f>IFERROR(ROUNDDOWN(ROUND(L122*R124,0)*M122,0)*AC124,"")</f>
        <v/>
      </c>
      <c r="AF124" s="588" t="str">
        <f>IFERROR(ROUNDDOWN(ROUND(L122*(R124-P124),0)*M122,0)*AC124,"")</f>
        <v/>
      </c>
      <c r="AG124" s="589">
        <f t="shared" si="156"/>
        <v>0</v>
      </c>
      <c r="AH124" s="468"/>
      <c r="AI124" s="469"/>
      <c r="AJ124" s="470"/>
      <c r="AK124" s="471"/>
      <c r="AL124" s="472"/>
      <c r="AM124" s="473"/>
      <c r="AN124" s="59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1" t="str">
        <f>IF(K122&lt;&gt;"","P列・R列に色付け","")</f>
        <v/>
      </c>
      <c r="AQ124" s="592"/>
      <c r="AR124" s="592"/>
      <c r="AX124" s="593"/>
      <c r="AY124" s="552"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6" t="s">
        <v>197</v>
      </c>
      <c r="O125" s="160"/>
      <c r="P125" s="557" t="str">
        <f>IFERROR(VLOOKUP(K125,【参考】数式用!$A$5:$J$27,MATCH(O125,【参考】数式用!$B$4:$J$4,0)+1,0),"")</f>
        <v/>
      </c>
      <c r="Q125" s="160"/>
      <c r="R125" s="557" t="str">
        <f>IFERROR(VLOOKUP(K125,【参考】数式用!$A$5:$J$27,MATCH(Q125,【参考】数式用!$B$4:$J$4,0)+1,0),"")</f>
        <v/>
      </c>
      <c r="S125" s="558" t="s">
        <v>19</v>
      </c>
      <c r="T125" s="559">
        <v>6</v>
      </c>
      <c r="U125" s="211" t="s">
        <v>10</v>
      </c>
      <c r="V125" s="79">
        <v>4</v>
      </c>
      <c r="W125" s="211" t="s">
        <v>45</v>
      </c>
      <c r="X125" s="559">
        <v>6</v>
      </c>
      <c r="Y125" s="211" t="s">
        <v>10</v>
      </c>
      <c r="Z125" s="79">
        <v>5</v>
      </c>
      <c r="AA125" s="211" t="s">
        <v>13</v>
      </c>
      <c r="AB125" s="560" t="s">
        <v>24</v>
      </c>
      <c r="AC125" s="561">
        <f t="shared" si="120"/>
        <v>2</v>
      </c>
      <c r="AD125" s="211" t="s">
        <v>38</v>
      </c>
      <c r="AE125" s="562" t="str">
        <f>IFERROR(ROUNDDOWN(ROUND(L125*R125,0)*M125,0)*AC125,"")</f>
        <v/>
      </c>
      <c r="AF125" s="563" t="str">
        <f>IFERROR(ROUNDDOWN(ROUND(L125*(R125-P125),0)*M125,0)*AC125,"")</f>
        <v/>
      </c>
      <c r="AG125" s="564"/>
      <c r="AH125" s="474"/>
      <c r="AI125" s="482"/>
      <c r="AJ125" s="479"/>
      <c r="AK125" s="480"/>
      <c r="AL125" s="460"/>
      <c r="AM125" s="461"/>
      <c r="AN125" s="565" t="str">
        <f t="shared" ref="AN125" si="162">IF(AP125="","",IF(R125&lt;P125,"！加算の要件上は問題ありませんが、令和６年３月と比較して４・５月に加算率が下がる計画になっています。",""))</f>
        <v/>
      </c>
      <c r="AP125" s="566" t="str">
        <f>IF(K125&lt;&gt;"","P列・R列に色付け","")</f>
        <v/>
      </c>
      <c r="AQ125" s="567" t="str">
        <f>IFERROR(VLOOKUP(K125,【参考】数式用!$AJ$2:$AK$24,2,FALSE),"")</f>
        <v/>
      </c>
      <c r="AR125" s="569" t="str">
        <f>Q125&amp;Q126&amp;Q127</f>
        <v/>
      </c>
      <c r="AS125" s="567" t="str">
        <f t="shared" ref="AS125" si="163">IF(AG127&lt;&gt;0,IF(AH127="○","入力済","未入力"),"")</f>
        <v/>
      </c>
      <c r="AT125" s="568" t="str">
        <f>IF(OR(Q125="処遇加算Ⅰ",Q125="処遇加算Ⅱ"),IF(OR(AI125="○",AI125="令和６年度中に満たす"),"入力済","未入力"),"")</f>
        <v/>
      </c>
      <c r="AU125" s="569" t="str">
        <f>IF(Q125="処遇加算Ⅲ",IF(AJ125="○","入力済","未入力"),"")</f>
        <v/>
      </c>
      <c r="AV125" s="567" t="str">
        <f>IF(Q125="処遇加算Ⅰ",IF(OR(AK125="○",AK125="令和６年度中に満たす"),"入力済","未入力"),"")</f>
        <v/>
      </c>
      <c r="AW125" s="56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2" t="str">
        <f>IF(Q126="特定加算Ⅰ",IF(AM126="","未入力","入力済"),"")</f>
        <v/>
      </c>
      <c r="AY125" s="552" t="str">
        <f>G125</f>
        <v/>
      </c>
    </row>
    <row r="126" spans="1:51" ht="32.1" customHeight="1">
      <c r="A126" s="1281"/>
      <c r="B126" s="1220"/>
      <c r="C126" s="1220"/>
      <c r="D126" s="1220"/>
      <c r="E126" s="1220"/>
      <c r="F126" s="1220"/>
      <c r="G126" s="1223"/>
      <c r="H126" s="1223"/>
      <c r="I126" s="1223"/>
      <c r="J126" s="1223"/>
      <c r="K126" s="1223"/>
      <c r="L126" s="1226"/>
      <c r="M126" s="1229"/>
      <c r="N126" s="570" t="s">
        <v>174</v>
      </c>
      <c r="O126" s="161"/>
      <c r="P126" s="571" t="str">
        <f>IFERROR(VLOOKUP(K125,【参考】数式用!$A$5:$J$27,MATCH(O126,【参考】数式用!$B$4:$J$4,0)+1,0),"")</f>
        <v/>
      </c>
      <c r="Q126" s="161"/>
      <c r="R126" s="571" t="str">
        <f>IFERROR(VLOOKUP(K125,【参考】数式用!$A$5:$J$27,MATCH(Q126,【参考】数式用!$B$4:$J$4,0)+1,0),"")</f>
        <v/>
      </c>
      <c r="S126" s="182" t="s">
        <v>19</v>
      </c>
      <c r="T126" s="572">
        <v>6</v>
      </c>
      <c r="U126" s="183" t="s">
        <v>10</v>
      </c>
      <c r="V126" s="118">
        <v>4</v>
      </c>
      <c r="W126" s="183" t="s">
        <v>45</v>
      </c>
      <c r="X126" s="572">
        <v>6</v>
      </c>
      <c r="Y126" s="183" t="s">
        <v>10</v>
      </c>
      <c r="Z126" s="118">
        <v>5</v>
      </c>
      <c r="AA126" s="183" t="s">
        <v>13</v>
      </c>
      <c r="AB126" s="573" t="s">
        <v>24</v>
      </c>
      <c r="AC126" s="574">
        <f t="shared" si="120"/>
        <v>2</v>
      </c>
      <c r="AD126" s="183" t="s">
        <v>38</v>
      </c>
      <c r="AE126" s="575" t="str">
        <f>IFERROR(ROUNDDOWN(ROUND(L125*R126,0)*M125,0)*AC126,"")</f>
        <v/>
      </c>
      <c r="AF126" s="576" t="str">
        <f>IFERROR(ROUNDDOWN(ROUND(L125*(R126-P126),0)*M125,0)*AC126,"")</f>
        <v/>
      </c>
      <c r="AG126" s="577"/>
      <c r="AH126" s="462"/>
      <c r="AI126" s="463"/>
      <c r="AJ126" s="464"/>
      <c r="AK126" s="465"/>
      <c r="AL126" s="466"/>
      <c r="AM126" s="467"/>
      <c r="AN126" s="57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9"/>
      <c r="AP126" s="566" t="str">
        <f>IF(K125&lt;&gt;"","P列・R列に色付け","")</f>
        <v/>
      </c>
      <c r="AY126" s="552" t="str">
        <f>G125</f>
        <v/>
      </c>
    </row>
    <row r="127" spans="1:51" ht="32.1" customHeight="1" thickBot="1">
      <c r="A127" s="1282"/>
      <c r="B127" s="1221"/>
      <c r="C127" s="1221"/>
      <c r="D127" s="1221"/>
      <c r="E127" s="1221"/>
      <c r="F127" s="1221"/>
      <c r="G127" s="1224"/>
      <c r="H127" s="1224"/>
      <c r="I127" s="1224"/>
      <c r="J127" s="1224"/>
      <c r="K127" s="1224"/>
      <c r="L127" s="1227"/>
      <c r="M127" s="1230"/>
      <c r="N127" s="580" t="s">
        <v>140</v>
      </c>
      <c r="O127" s="164"/>
      <c r="P127" s="600" t="str">
        <f>IFERROR(VLOOKUP(K125,【参考】数式用!$A$5:$J$27,MATCH(O127,【参考】数式用!$B$4:$J$4,0)+1,0),"")</f>
        <v/>
      </c>
      <c r="Q127" s="162"/>
      <c r="R127" s="581" t="str">
        <f>IFERROR(VLOOKUP(K125,【参考】数式用!$A$5:$J$27,MATCH(Q127,【参考】数式用!$B$4:$J$4,0)+1,0),"")</f>
        <v/>
      </c>
      <c r="S127" s="582" t="s">
        <v>19</v>
      </c>
      <c r="T127" s="583">
        <v>6</v>
      </c>
      <c r="U127" s="584" t="s">
        <v>10</v>
      </c>
      <c r="V127" s="119">
        <v>4</v>
      </c>
      <c r="W127" s="584" t="s">
        <v>45</v>
      </c>
      <c r="X127" s="583">
        <v>6</v>
      </c>
      <c r="Y127" s="584" t="s">
        <v>10</v>
      </c>
      <c r="Z127" s="119">
        <v>5</v>
      </c>
      <c r="AA127" s="584" t="s">
        <v>13</v>
      </c>
      <c r="AB127" s="585" t="s">
        <v>24</v>
      </c>
      <c r="AC127" s="586">
        <f t="shared" si="120"/>
        <v>2</v>
      </c>
      <c r="AD127" s="584" t="s">
        <v>38</v>
      </c>
      <c r="AE127" s="599" t="str">
        <f>IFERROR(ROUNDDOWN(ROUND(L125*R127,0)*M125,0)*AC127,"")</f>
        <v/>
      </c>
      <c r="AF127" s="588" t="str">
        <f>IFERROR(ROUNDDOWN(ROUND(L125*(R127-P127),0)*M125,0)*AC127,"")</f>
        <v/>
      </c>
      <c r="AG127" s="589">
        <f t="shared" si="156"/>
        <v>0</v>
      </c>
      <c r="AH127" s="468"/>
      <c r="AI127" s="469"/>
      <c r="AJ127" s="470"/>
      <c r="AK127" s="471"/>
      <c r="AL127" s="472"/>
      <c r="AM127" s="473"/>
      <c r="AN127" s="59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1" t="str">
        <f>IF(K125&lt;&gt;"","P列・R列に色付け","")</f>
        <v/>
      </c>
      <c r="AQ127" s="592"/>
      <c r="AR127" s="592"/>
      <c r="AX127" s="593"/>
      <c r="AY127" s="552"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6" t="s">
        <v>197</v>
      </c>
      <c r="O128" s="160"/>
      <c r="P128" s="557" t="str">
        <f>IFERROR(VLOOKUP(K128,【参考】数式用!$A$5:$J$27,MATCH(O128,【参考】数式用!$B$4:$J$4,0)+1,0),"")</f>
        <v/>
      </c>
      <c r="Q128" s="160"/>
      <c r="R128" s="557" t="str">
        <f>IFERROR(VLOOKUP(K128,【参考】数式用!$A$5:$J$27,MATCH(Q128,【参考】数式用!$B$4:$J$4,0)+1,0),"")</f>
        <v/>
      </c>
      <c r="S128" s="558" t="s">
        <v>19</v>
      </c>
      <c r="T128" s="559">
        <v>6</v>
      </c>
      <c r="U128" s="211" t="s">
        <v>10</v>
      </c>
      <c r="V128" s="79">
        <v>4</v>
      </c>
      <c r="W128" s="211" t="s">
        <v>45</v>
      </c>
      <c r="X128" s="559">
        <v>6</v>
      </c>
      <c r="Y128" s="211" t="s">
        <v>10</v>
      </c>
      <c r="Z128" s="79">
        <v>5</v>
      </c>
      <c r="AA128" s="211" t="s">
        <v>13</v>
      </c>
      <c r="AB128" s="560" t="s">
        <v>24</v>
      </c>
      <c r="AC128" s="561">
        <f t="shared" si="120"/>
        <v>2</v>
      </c>
      <c r="AD128" s="211" t="s">
        <v>38</v>
      </c>
      <c r="AE128" s="562" t="str">
        <f>IFERROR(ROUNDDOWN(ROUND(L128*R128,0)*M128,0)*AC128,"")</f>
        <v/>
      </c>
      <c r="AF128" s="563" t="str">
        <f>IFERROR(ROUNDDOWN(ROUND(L128*(R128-P128),0)*M128,0)*AC128,"")</f>
        <v/>
      </c>
      <c r="AG128" s="564"/>
      <c r="AH128" s="474"/>
      <c r="AI128" s="482"/>
      <c r="AJ128" s="479"/>
      <c r="AK128" s="480"/>
      <c r="AL128" s="460"/>
      <c r="AM128" s="461"/>
      <c r="AN128" s="565" t="str">
        <f t="shared" ref="AN128" si="166">IF(AP128="","",IF(R128&lt;P128,"！加算の要件上は問題ありませんが、令和６年３月と比較して４・５月に加算率が下がる計画になっています。",""))</f>
        <v/>
      </c>
      <c r="AP128" s="566" t="str">
        <f>IF(K128&lt;&gt;"","P列・R列に色付け","")</f>
        <v/>
      </c>
      <c r="AQ128" s="567" t="str">
        <f>IFERROR(VLOOKUP(K128,【参考】数式用!$AJ$2:$AK$24,2,FALSE),"")</f>
        <v/>
      </c>
      <c r="AR128" s="569" t="str">
        <f>Q128&amp;Q129&amp;Q130</f>
        <v/>
      </c>
      <c r="AS128" s="567" t="str">
        <f t="shared" ref="AS128" si="167">IF(AG130&lt;&gt;0,IF(AH130="○","入力済","未入力"),"")</f>
        <v/>
      </c>
      <c r="AT128" s="568" t="str">
        <f>IF(OR(Q128="処遇加算Ⅰ",Q128="処遇加算Ⅱ"),IF(OR(AI128="○",AI128="令和６年度中に満たす"),"入力済","未入力"),"")</f>
        <v/>
      </c>
      <c r="AU128" s="569" t="str">
        <f>IF(Q128="処遇加算Ⅲ",IF(AJ128="○","入力済","未入力"),"")</f>
        <v/>
      </c>
      <c r="AV128" s="567" t="str">
        <f>IF(Q128="処遇加算Ⅰ",IF(OR(AK128="○",AK128="令和６年度中に満たす"),"入力済","未入力"),"")</f>
        <v/>
      </c>
      <c r="AW128" s="56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2" t="str">
        <f>IF(Q129="特定加算Ⅰ",IF(AM129="","未入力","入力済"),"")</f>
        <v/>
      </c>
      <c r="AY128" s="552" t="str">
        <f>G128</f>
        <v/>
      </c>
    </row>
    <row r="129" spans="1:51" ht="32.1" customHeight="1">
      <c r="A129" s="1281"/>
      <c r="B129" s="1220"/>
      <c r="C129" s="1220"/>
      <c r="D129" s="1220"/>
      <c r="E129" s="1220"/>
      <c r="F129" s="1220"/>
      <c r="G129" s="1223"/>
      <c r="H129" s="1223"/>
      <c r="I129" s="1223"/>
      <c r="J129" s="1223"/>
      <c r="K129" s="1223"/>
      <c r="L129" s="1226"/>
      <c r="M129" s="1229"/>
      <c r="N129" s="570" t="s">
        <v>174</v>
      </c>
      <c r="O129" s="161"/>
      <c r="P129" s="571" t="str">
        <f>IFERROR(VLOOKUP(K128,【参考】数式用!$A$5:$J$27,MATCH(O129,【参考】数式用!$B$4:$J$4,0)+1,0),"")</f>
        <v/>
      </c>
      <c r="Q129" s="161"/>
      <c r="R129" s="571" t="str">
        <f>IFERROR(VLOOKUP(K128,【参考】数式用!$A$5:$J$27,MATCH(Q129,【参考】数式用!$B$4:$J$4,0)+1,0),"")</f>
        <v/>
      </c>
      <c r="S129" s="182" t="s">
        <v>19</v>
      </c>
      <c r="T129" s="572">
        <v>6</v>
      </c>
      <c r="U129" s="183" t="s">
        <v>10</v>
      </c>
      <c r="V129" s="118">
        <v>4</v>
      </c>
      <c r="W129" s="183" t="s">
        <v>45</v>
      </c>
      <c r="X129" s="572">
        <v>6</v>
      </c>
      <c r="Y129" s="183" t="s">
        <v>10</v>
      </c>
      <c r="Z129" s="118">
        <v>5</v>
      </c>
      <c r="AA129" s="183" t="s">
        <v>13</v>
      </c>
      <c r="AB129" s="573" t="s">
        <v>24</v>
      </c>
      <c r="AC129" s="574">
        <f t="shared" si="120"/>
        <v>2</v>
      </c>
      <c r="AD129" s="183" t="s">
        <v>38</v>
      </c>
      <c r="AE129" s="575" t="str">
        <f>IFERROR(ROUNDDOWN(ROUND(L128*R129,0)*M128,0)*AC129,"")</f>
        <v/>
      </c>
      <c r="AF129" s="576" t="str">
        <f>IFERROR(ROUNDDOWN(ROUND(L128*(R129-P129),0)*M128,0)*AC129,"")</f>
        <v/>
      </c>
      <c r="AG129" s="577"/>
      <c r="AH129" s="462"/>
      <c r="AI129" s="463"/>
      <c r="AJ129" s="464"/>
      <c r="AK129" s="465"/>
      <c r="AL129" s="466"/>
      <c r="AM129" s="467"/>
      <c r="AN129" s="57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9"/>
      <c r="AP129" s="566" t="str">
        <f>IF(K128&lt;&gt;"","P列・R列に色付け","")</f>
        <v/>
      </c>
      <c r="AY129" s="552" t="str">
        <f>G128</f>
        <v/>
      </c>
    </row>
    <row r="130" spans="1:51" ht="32.1" customHeight="1" thickBot="1">
      <c r="A130" s="1282"/>
      <c r="B130" s="1221"/>
      <c r="C130" s="1221"/>
      <c r="D130" s="1221"/>
      <c r="E130" s="1221"/>
      <c r="F130" s="1221"/>
      <c r="G130" s="1224"/>
      <c r="H130" s="1224"/>
      <c r="I130" s="1224"/>
      <c r="J130" s="1224"/>
      <c r="K130" s="1224"/>
      <c r="L130" s="1227"/>
      <c r="M130" s="1230"/>
      <c r="N130" s="580" t="s">
        <v>140</v>
      </c>
      <c r="O130" s="164"/>
      <c r="P130" s="600" t="str">
        <f>IFERROR(VLOOKUP(K128,【参考】数式用!$A$5:$J$27,MATCH(O130,【参考】数式用!$B$4:$J$4,0)+1,0),"")</f>
        <v/>
      </c>
      <c r="Q130" s="162"/>
      <c r="R130" s="581" t="str">
        <f>IFERROR(VLOOKUP(K128,【参考】数式用!$A$5:$J$27,MATCH(Q130,【参考】数式用!$B$4:$J$4,0)+1,0),"")</f>
        <v/>
      </c>
      <c r="S130" s="582" t="s">
        <v>19</v>
      </c>
      <c r="T130" s="583">
        <v>6</v>
      </c>
      <c r="U130" s="584" t="s">
        <v>10</v>
      </c>
      <c r="V130" s="119">
        <v>4</v>
      </c>
      <c r="W130" s="584" t="s">
        <v>45</v>
      </c>
      <c r="X130" s="583">
        <v>6</v>
      </c>
      <c r="Y130" s="584" t="s">
        <v>10</v>
      </c>
      <c r="Z130" s="119">
        <v>5</v>
      </c>
      <c r="AA130" s="584" t="s">
        <v>13</v>
      </c>
      <c r="AB130" s="585" t="s">
        <v>24</v>
      </c>
      <c r="AC130" s="586">
        <f t="shared" si="120"/>
        <v>2</v>
      </c>
      <c r="AD130" s="584" t="s">
        <v>38</v>
      </c>
      <c r="AE130" s="599" t="str">
        <f>IFERROR(ROUNDDOWN(ROUND(L128*R130,0)*M128,0)*AC130,"")</f>
        <v/>
      </c>
      <c r="AF130" s="588" t="str">
        <f>IFERROR(ROUNDDOWN(ROUND(L128*(R130-P130),0)*M128,0)*AC130,"")</f>
        <v/>
      </c>
      <c r="AG130" s="589">
        <f t="shared" si="156"/>
        <v>0</v>
      </c>
      <c r="AH130" s="468"/>
      <c r="AI130" s="469"/>
      <c r="AJ130" s="470"/>
      <c r="AK130" s="471"/>
      <c r="AL130" s="472"/>
      <c r="AM130" s="473"/>
      <c r="AN130" s="59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1" t="str">
        <f>IF(K128&lt;&gt;"","P列・R列に色付け","")</f>
        <v/>
      </c>
      <c r="AQ130" s="592"/>
      <c r="AR130" s="592"/>
      <c r="AX130" s="593"/>
      <c r="AY130" s="552"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6" t="s">
        <v>197</v>
      </c>
      <c r="O131" s="160"/>
      <c r="P131" s="557" t="str">
        <f>IFERROR(VLOOKUP(K131,【参考】数式用!$A$5:$J$27,MATCH(O131,【参考】数式用!$B$4:$J$4,0)+1,0),"")</f>
        <v/>
      </c>
      <c r="Q131" s="160"/>
      <c r="R131" s="557" t="str">
        <f>IFERROR(VLOOKUP(K131,【参考】数式用!$A$5:$J$27,MATCH(Q131,【参考】数式用!$B$4:$J$4,0)+1,0),"")</f>
        <v/>
      </c>
      <c r="S131" s="558" t="s">
        <v>19</v>
      </c>
      <c r="T131" s="559">
        <v>6</v>
      </c>
      <c r="U131" s="211" t="s">
        <v>10</v>
      </c>
      <c r="V131" s="79">
        <v>4</v>
      </c>
      <c r="W131" s="211" t="s">
        <v>45</v>
      </c>
      <c r="X131" s="559">
        <v>6</v>
      </c>
      <c r="Y131" s="211" t="s">
        <v>10</v>
      </c>
      <c r="Z131" s="79">
        <v>5</v>
      </c>
      <c r="AA131" s="211" t="s">
        <v>13</v>
      </c>
      <c r="AB131" s="560" t="s">
        <v>24</v>
      </c>
      <c r="AC131" s="561">
        <f t="shared" si="120"/>
        <v>2</v>
      </c>
      <c r="AD131" s="211" t="s">
        <v>38</v>
      </c>
      <c r="AE131" s="562" t="str">
        <f>IFERROR(ROUNDDOWN(ROUND(L131*R131,0)*M131,0)*AC131,"")</f>
        <v/>
      </c>
      <c r="AF131" s="563" t="str">
        <f>IFERROR(ROUNDDOWN(ROUND(L131*(R131-P131),0)*M131,0)*AC131,"")</f>
        <v/>
      </c>
      <c r="AG131" s="564"/>
      <c r="AH131" s="474"/>
      <c r="AI131" s="482"/>
      <c r="AJ131" s="479"/>
      <c r="AK131" s="480"/>
      <c r="AL131" s="460"/>
      <c r="AM131" s="461"/>
      <c r="AN131" s="565" t="str">
        <f t="shared" ref="AN131" si="170">IF(AP131="","",IF(R131&lt;P131,"！加算の要件上は問題ありませんが、令和６年３月と比較して４・５月に加算率が下がる計画になっています。",""))</f>
        <v/>
      </c>
      <c r="AP131" s="566" t="str">
        <f>IF(K131&lt;&gt;"","P列・R列に色付け","")</f>
        <v/>
      </c>
      <c r="AQ131" s="567" t="str">
        <f>IFERROR(VLOOKUP(K131,【参考】数式用!$AJ$2:$AK$24,2,FALSE),"")</f>
        <v/>
      </c>
      <c r="AR131" s="569" t="str">
        <f>Q131&amp;Q132&amp;Q133</f>
        <v/>
      </c>
      <c r="AS131" s="567" t="str">
        <f t="shared" ref="AS131" si="171">IF(AG133&lt;&gt;0,IF(AH133="○","入力済","未入力"),"")</f>
        <v/>
      </c>
      <c r="AT131" s="568" t="str">
        <f>IF(OR(Q131="処遇加算Ⅰ",Q131="処遇加算Ⅱ"),IF(OR(AI131="○",AI131="令和６年度中に満たす"),"入力済","未入力"),"")</f>
        <v/>
      </c>
      <c r="AU131" s="569" t="str">
        <f>IF(Q131="処遇加算Ⅲ",IF(AJ131="○","入力済","未入力"),"")</f>
        <v/>
      </c>
      <c r="AV131" s="567" t="str">
        <f>IF(Q131="処遇加算Ⅰ",IF(OR(AK131="○",AK131="令和６年度中に満たす"),"入力済","未入力"),"")</f>
        <v/>
      </c>
      <c r="AW131" s="56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2" t="str">
        <f>IF(Q132="特定加算Ⅰ",IF(AM132="","未入力","入力済"),"")</f>
        <v/>
      </c>
      <c r="AY131" s="552" t="str">
        <f>G131</f>
        <v/>
      </c>
    </row>
    <row r="132" spans="1:51" ht="32.1" customHeight="1">
      <c r="A132" s="1281"/>
      <c r="B132" s="1220"/>
      <c r="C132" s="1220"/>
      <c r="D132" s="1220"/>
      <c r="E132" s="1220"/>
      <c r="F132" s="1220"/>
      <c r="G132" s="1223"/>
      <c r="H132" s="1223"/>
      <c r="I132" s="1223"/>
      <c r="J132" s="1223"/>
      <c r="K132" s="1223"/>
      <c r="L132" s="1226"/>
      <c r="M132" s="1229"/>
      <c r="N132" s="570" t="s">
        <v>174</v>
      </c>
      <c r="O132" s="161"/>
      <c r="P132" s="571" t="str">
        <f>IFERROR(VLOOKUP(K131,【参考】数式用!$A$5:$J$27,MATCH(O132,【参考】数式用!$B$4:$J$4,0)+1,0),"")</f>
        <v/>
      </c>
      <c r="Q132" s="161"/>
      <c r="R132" s="571" t="str">
        <f>IFERROR(VLOOKUP(K131,【参考】数式用!$A$5:$J$27,MATCH(Q132,【参考】数式用!$B$4:$J$4,0)+1,0),"")</f>
        <v/>
      </c>
      <c r="S132" s="182" t="s">
        <v>19</v>
      </c>
      <c r="T132" s="572">
        <v>6</v>
      </c>
      <c r="U132" s="183" t="s">
        <v>10</v>
      </c>
      <c r="V132" s="118">
        <v>4</v>
      </c>
      <c r="W132" s="183" t="s">
        <v>45</v>
      </c>
      <c r="X132" s="572">
        <v>6</v>
      </c>
      <c r="Y132" s="183" t="s">
        <v>10</v>
      </c>
      <c r="Z132" s="118">
        <v>5</v>
      </c>
      <c r="AA132" s="183" t="s">
        <v>13</v>
      </c>
      <c r="AB132" s="573" t="s">
        <v>24</v>
      </c>
      <c r="AC132" s="574">
        <f t="shared" si="120"/>
        <v>2</v>
      </c>
      <c r="AD132" s="183" t="s">
        <v>38</v>
      </c>
      <c r="AE132" s="575" t="str">
        <f>IFERROR(ROUNDDOWN(ROUND(L131*R132,0)*M131,0)*AC132,"")</f>
        <v/>
      </c>
      <c r="AF132" s="576" t="str">
        <f>IFERROR(ROUNDDOWN(ROUND(L131*(R132-P132),0)*M131,0)*AC132,"")</f>
        <v/>
      </c>
      <c r="AG132" s="577"/>
      <c r="AH132" s="462"/>
      <c r="AI132" s="463"/>
      <c r="AJ132" s="464"/>
      <c r="AK132" s="465"/>
      <c r="AL132" s="466"/>
      <c r="AM132" s="467"/>
      <c r="AN132" s="57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9"/>
      <c r="AP132" s="566" t="str">
        <f>IF(K131&lt;&gt;"","P列・R列に色付け","")</f>
        <v/>
      </c>
      <c r="AY132" s="552" t="str">
        <f>G131</f>
        <v/>
      </c>
    </row>
    <row r="133" spans="1:51" ht="32.1" customHeight="1" thickBot="1">
      <c r="A133" s="1282"/>
      <c r="B133" s="1221"/>
      <c r="C133" s="1221"/>
      <c r="D133" s="1221"/>
      <c r="E133" s="1221"/>
      <c r="F133" s="1221"/>
      <c r="G133" s="1224"/>
      <c r="H133" s="1224"/>
      <c r="I133" s="1224"/>
      <c r="J133" s="1224"/>
      <c r="K133" s="1224"/>
      <c r="L133" s="1227"/>
      <c r="M133" s="1230"/>
      <c r="N133" s="580" t="s">
        <v>140</v>
      </c>
      <c r="O133" s="164"/>
      <c r="P133" s="600" t="str">
        <f>IFERROR(VLOOKUP(K131,【参考】数式用!$A$5:$J$27,MATCH(O133,【参考】数式用!$B$4:$J$4,0)+1,0),"")</f>
        <v/>
      </c>
      <c r="Q133" s="162"/>
      <c r="R133" s="581" t="str">
        <f>IFERROR(VLOOKUP(K131,【参考】数式用!$A$5:$J$27,MATCH(Q133,【参考】数式用!$B$4:$J$4,0)+1,0),"")</f>
        <v/>
      </c>
      <c r="S133" s="582" t="s">
        <v>19</v>
      </c>
      <c r="T133" s="583">
        <v>6</v>
      </c>
      <c r="U133" s="584" t="s">
        <v>10</v>
      </c>
      <c r="V133" s="119">
        <v>4</v>
      </c>
      <c r="W133" s="584" t="s">
        <v>45</v>
      </c>
      <c r="X133" s="583">
        <v>6</v>
      </c>
      <c r="Y133" s="584" t="s">
        <v>10</v>
      </c>
      <c r="Z133" s="119">
        <v>5</v>
      </c>
      <c r="AA133" s="584" t="s">
        <v>13</v>
      </c>
      <c r="AB133" s="585" t="s">
        <v>24</v>
      </c>
      <c r="AC133" s="586">
        <f t="shared" si="120"/>
        <v>2</v>
      </c>
      <c r="AD133" s="584" t="s">
        <v>38</v>
      </c>
      <c r="AE133" s="599" t="str">
        <f>IFERROR(ROUNDDOWN(ROUND(L131*R133,0)*M131,0)*AC133,"")</f>
        <v/>
      </c>
      <c r="AF133" s="588" t="str">
        <f>IFERROR(ROUNDDOWN(ROUND(L131*(R133-P133),0)*M131,0)*AC133,"")</f>
        <v/>
      </c>
      <c r="AG133" s="589">
        <f t="shared" si="156"/>
        <v>0</v>
      </c>
      <c r="AH133" s="468"/>
      <c r="AI133" s="469"/>
      <c r="AJ133" s="470"/>
      <c r="AK133" s="471"/>
      <c r="AL133" s="472"/>
      <c r="AM133" s="473"/>
      <c r="AN133" s="59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1" t="str">
        <f>IF(K131&lt;&gt;"","P列・R列に色付け","")</f>
        <v/>
      </c>
      <c r="AQ133" s="592"/>
      <c r="AR133" s="592"/>
      <c r="AX133" s="593"/>
      <c r="AY133" s="552"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6" t="s">
        <v>197</v>
      </c>
      <c r="O134" s="160"/>
      <c r="P134" s="557" t="str">
        <f>IFERROR(VLOOKUP(K134,【参考】数式用!$A$5:$J$27,MATCH(O134,【参考】数式用!$B$4:$J$4,0)+1,0),"")</f>
        <v/>
      </c>
      <c r="Q134" s="160"/>
      <c r="R134" s="557" t="str">
        <f>IFERROR(VLOOKUP(K134,【参考】数式用!$A$5:$J$27,MATCH(Q134,【参考】数式用!$B$4:$J$4,0)+1,0),"")</f>
        <v/>
      </c>
      <c r="S134" s="558" t="s">
        <v>19</v>
      </c>
      <c r="T134" s="559">
        <v>6</v>
      </c>
      <c r="U134" s="211" t="s">
        <v>10</v>
      </c>
      <c r="V134" s="79">
        <v>4</v>
      </c>
      <c r="W134" s="211" t="s">
        <v>45</v>
      </c>
      <c r="X134" s="559">
        <v>6</v>
      </c>
      <c r="Y134" s="211" t="s">
        <v>10</v>
      </c>
      <c r="Z134" s="79">
        <v>5</v>
      </c>
      <c r="AA134" s="211" t="s">
        <v>13</v>
      </c>
      <c r="AB134" s="560" t="s">
        <v>24</v>
      </c>
      <c r="AC134" s="561">
        <f t="shared" si="120"/>
        <v>2</v>
      </c>
      <c r="AD134" s="211" t="s">
        <v>38</v>
      </c>
      <c r="AE134" s="562" t="str">
        <f>IFERROR(ROUNDDOWN(ROUND(L134*R134,0)*M134,0)*AC134,"")</f>
        <v/>
      </c>
      <c r="AF134" s="563" t="str">
        <f>IFERROR(ROUNDDOWN(ROUND(L134*(R134-P134),0)*M134,0)*AC134,"")</f>
        <v/>
      </c>
      <c r="AG134" s="564"/>
      <c r="AH134" s="474"/>
      <c r="AI134" s="482"/>
      <c r="AJ134" s="479"/>
      <c r="AK134" s="480"/>
      <c r="AL134" s="460"/>
      <c r="AM134" s="461"/>
      <c r="AN134" s="565" t="str">
        <f t="shared" ref="AN134" si="174">IF(AP134="","",IF(R134&lt;P134,"！加算の要件上は問題ありませんが、令和６年３月と比較して４・５月に加算率が下がる計画になっています。",""))</f>
        <v/>
      </c>
      <c r="AP134" s="566" t="str">
        <f>IF(K134&lt;&gt;"","P列・R列に色付け","")</f>
        <v/>
      </c>
      <c r="AQ134" s="567" t="str">
        <f>IFERROR(VLOOKUP(K134,【参考】数式用!$AJ$2:$AK$24,2,FALSE),"")</f>
        <v/>
      </c>
      <c r="AR134" s="569" t="str">
        <f>Q134&amp;Q135&amp;Q136</f>
        <v/>
      </c>
      <c r="AS134" s="567" t="str">
        <f t="shared" ref="AS134" si="175">IF(AG136&lt;&gt;0,IF(AH136="○","入力済","未入力"),"")</f>
        <v/>
      </c>
      <c r="AT134" s="568" t="str">
        <f>IF(OR(Q134="処遇加算Ⅰ",Q134="処遇加算Ⅱ"),IF(OR(AI134="○",AI134="令和６年度中に満たす"),"入力済","未入力"),"")</f>
        <v/>
      </c>
      <c r="AU134" s="569" t="str">
        <f>IF(Q134="処遇加算Ⅲ",IF(AJ134="○","入力済","未入力"),"")</f>
        <v/>
      </c>
      <c r="AV134" s="567" t="str">
        <f>IF(Q134="処遇加算Ⅰ",IF(OR(AK134="○",AK134="令和６年度中に満たす"),"入力済","未入力"),"")</f>
        <v/>
      </c>
      <c r="AW134" s="56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2" t="str">
        <f>IF(Q135="特定加算Ⅰ",IF(AM135="","未入力","入力済"),"")</f>
        <v/>
      </c>
      <c r="AY134" s="552" t="str">
        <f>G134</f>
        <v/>
      </c>
    </row>
    <row r="135" spans="1:51" ht="32.1" customHeight="1">
      <c r="A135" s="1281"/>
      <c r="B135" s="1220"/>
      <c r="C135" s="1220"/>
      <c r="D135" s="1220"/>
      <c r="E135" s="1220"/>
      <c r="F135" s="1220"/>
      <c r="G135" s="1223"/>
      <c r="H135" s="1223"/>
      <c r="I135" s="1223"/>
      <c r="J135" s="1223"/>
      <c r="K135" s="1223"/>
      <c r="L135" s="1226"/>
      <c r="M135" s="1229"/>
      <c r="N135" s="570" t="s">
        <v>174</v>
      </c>
      <c r="O135" s="161"/>
      <c r="P135" s="571" t="str">
        <f>IFERROR(VLOOKUP(K134,【参考】数式用!$A$5:$J$27,MATCH(O135,【参考】数式用!$B$4:$J$4,0)+1,0),"")</f>
        <v/>
      </c>
      <c r="Q135" s="161"/>
      <c r="R135" s="571" t="str">
        <f>IFERROR(VLOOKUP(K134,【参考】数式用!$A$5:$J$27,MATCH(Q135,【参考】数式用!$B$4:$J$4,0)+1,0),"")</f>
        <v/>
      </c>
      <c r="S135" s="182" t="s">
        <v>19</v>
      </c>
      <c r="T135" s="572">
        <v>6</v>
      </c>
      <c r="U135" s="183" t="s">
        <v>10</v>
      </c>
      <c r="V135" s="118">
        <v>4</v>
      </c>
      <c r="W135" s="183" t="s">
        <v>45</v>
      </c>
      <c r="X135" s="572">
        <v>6</v>
      </c>
      <c r="Y135" s="183" t="s">
        <v>10</v>
      </c>
      <c r="Z135" s="118">
        <v>5</v>
      </c>
      <c r="AA135" s="183" t="s">
        <v>13</v>
      </c>
      <c r="AB135" s="573" t="s">
        <v>24</v>
      </c>
      <c r="AC135" s="574">
        <f t="shared" si="120"/>
        <v>2</v>
      </c>
      <c r="AD135" s="183" t="s">
        <v>38</v>
      </c>
      <c r="AE135" s="575" t="str">
        <f>IFERROR(ROUNDDOWN(ROUND(L134*R135,0)*M134,0)*AC135,"")</f>
        <v/>
      </c>
      <c r="AF135" s="576" t="str">
        <f>IFERROR(ROUNDDOWN(ROUND(L134*(R135-P135),0)*M134,0)*AC135,"")</f>
        <v/>
      </c>
      <c r="AG135" s="577"/>
      <c r="AH135" s="462"/>
      <c r="AI135" s="463"/>
      <c r="AJ135" s="464"/>
      <c r="AK135" s="465"/>
      <c r="AL135" s="466"/>
      <c r="AM135" s="467"/>
      <c r="AN135" s="57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9"/>
      <c r="AP135" s="566" t="str">
        <f>IF(K134&lt;&gt;"","P列・R列に色付け","")</f>
        <v/>
      </c>
      <c r="AY135" s="552" t="str">
        <f>G134</f>
        <v/>
      </c>
    </row>
    <row r="136" spans="1:51" ht="32.1" customHeight="1" thickBot="1">
      <c r="A136" s="1282"/>
      <c r="B136" s="1221"/>
      <c r="C136" s="1221"/>
      <c r="D136" s="1221"/>
      <c r="E136" s="1221"/>
      <c r="F136" s="1221"/>
      <c r="G136" s="1224"/>
      <c r="H136" s="1224"/>
      <c r="I136" s="1224"/>
      <c r="J136" s="1224"/>
      <c r="K136" s="1224"/>
      <c r="L136" s="1227"/>
      <c r="M136" s="1230"/>
      <c r="N136" s="580" t="s">
        <v>140</v>
      </c>
      <c r="O136" s="164"/>
      <c r="P136" s="600" t="str">
        <f>IFERROR(VLOOKUP(K134,【参考】数式用!$A$5:$J$27,MATCH(O136,【参考】数式用!$B$4:$J$4,0)+1,0),"")</f>
        <v/>
      </c>
      <c r="Q136" s="162"/>
      <c r="R136" s="581" t="str">
        <f>IFERROR(VLOOKUP(K134,【参考】数式用!$A$5:$J$27,MATCH(Q136,【参考】数式用!$B$4:$J$4,0)+1,0),"")</f>
        <v/>
      </c>
      <c r="S136" s="582" t="s">
        <v>19</v>
      </c>
      <c r="T136" s="583">
        <v>6</v>
      </c>
      <c r="U136" s="584" t="s">
        <v>10</v>
      </c>
      <c r="V136" s="119">
        <v>4</v>
      </c>
      <c r="W136" s="584" t="s">
        <v>45</v>
      </c>
      <c r="X136" s="583">
        <v>6</v>
      </c>
      <c r="Y136" s="584" t="s">
        <v>10</v>
      </c>
      <c r="Z136" s="119">
        <v>5</v>
      </c>
      <c r="AA136" s="584" t="s">
        <v>13</v>
      </c>
      <c r="AB136" s="585" t="s">
        <v>24</v>
      </c>
      <c r="AC136" s="586">
        <f t="shared" si="120"/>
        <v>2</v>
      </c>
      <c r="AD136" s="584" t="s">
        <v>38</v>
      </c>
      <c r="AE136" s="599" t="str">
        <f>IFERROR(ROUNDDOWN(ROUND(L134*R136,0)*M134,0)*AC136,"")</f>
        <v/>
      </c>
      <c r="AF136" s="588" t="str">
        <f>IFERROR(ROUNDDOWN(ROUND(L134*(R136-P136),0)*M134,0)*AC136,"")</f>
        <v/>
      </c>
      <c r="AG136" s="589">
        <f t="shared" si="156"/>
        <v>0</v>
      </c>
      <c r="AH136" s="468"/>
      <c r="AI136" s="469"/>
      <c r="AJ136" s="470"/>
      <c r="AK136" s="471"/>
      <c r="AL136" s="472"/>
      <c r="AM136" s="473"/>
      <c r="AN136" s="59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1" t="str">
        <f>IF(K134&lt;&gt;"","P列・R列に色付け","")</f>
        <v/>
      </c>
      <c r="AQ136" s="592"/>
      <c r="AR136" s="592"/>
      <c r="AX136" s="593"/>
      <c r="AY136" s="552"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6" t="s">
        <v>197</v>
      </c>
      <c r="O137" s="160"/>
      <c r="P137" s="557" t="str">
        <f>IFERROR(VLOOKUP(K137,【参考】数式用!$A$5:$J$27,MATCH(O137,【参考】数式用!$B$4:$J$4,0)+1,0),"")</f>
        <v/>
      </c>
      <c r="Q137" s="160"/>
      <c r="R137" s="557" t="str">
        <f>IFERROR(VLOOKUP(K137,【参考】数式用!$A$5:$J$27,MATCH(Q137,【参考】数式用!$B$4:$J$4,0)+1,0),"")</f>
        <v/>
      </c>
      <c r="S137" s="558" t="s">
        <v>19</v>
      </c>
      <c r="T137" s="559">
        <v>6</v>
      </c>
      <c r="U137" s="211" t="s">
        <v>10</v>
      </c>
      <c r="V137" s="79">
        <v>4</v>
      </c>
      <c r="W137" s="211" t="s">
        <v>45</v>
      </c>
      <c r="X137" s="559">
        <v>6</v>
      </c>
      <c r="Y137" s="211" t="s">
        <v>10</v>
      </c>
      <c r="Z137" s="79">
        <v>5</v>
      </c>
      <c r="AA137" s="211" t="s">
        <v>13</v>
      </c>
      <c r="AB137" s="560" t="s">
        <v>24</v>
      </c>
      <c r="AC137" s="561">
        <f t="shared" si="120"/>
        <v>2</v>
      </c>
      <c r="AD137" s="211" t="s">
        <v>38</v>
      </c>
      <c r="AE137" s="562" t="str">
        <f>IFERROR(ROUNDDOWN(ROUND(L137*R137,0)*M137,0)*AC137,"")</f>
        <v/>
      </c>
      <c r="AF137" s="563" t="str">
        <f>IFERROR(ROUNDDOWN(ROUND(L137*(R137-P137),0)*M137,0)*AC137,"")</f>
        <v/>
      </c>
      <c r="AG137" s="564"/>
      <c r="AH137" s="474"/>
      <c r="AI137" s="482"/>
      <c r="AJ137" s="479"/>
      <c r="AK137" s="480"/>
      <c r="AL137" s="460"/>
      <c r="AM137" s="461"/>
      <c r="AN137" s="565" t="str">
        <f t="shared" ref="AN137" si="178">IF(AP137="","",IF(R137&lt;P137,"！加算の要件上は問題ありませんが、令和６年３月と比較して４・５月に加算率が下がる計画になっています。",""))</f>
        <v/>
      </c>
      <c r="AP137" s="566" t="str">
        <f>IF(K137&lt;&gt;"","P列・R列に色付け","")</f>
        <v/>
      </c>
      <c r="AQ137" s="567" t="str">
        <f>IFERROR(VLOOKUP(K137,【参考】数式用!$AJ$2:$AK$24,2,FALSE),"")</f>
        <v/>
      </c>
      <c r="AR137" s="569" t="str">
        <f>Q137&amp;Q138&amp;Q139</f>
        <v/>
      </c>
      <c r="AS137" s="567" t="str">
        <f t="shared" ref="AS137" si="179">IF(AG139&lt;&gt;0,IF(AH139="○","入力済","未入力"),"")</f>
        <v/>
      </c>
      <c r="AT137" s="568" t="str">
        <f>IF(OR(Q137="処遇加算Ⅰ",Q137="処遇加算Ⅱ"),IF(OR(AI137="○",AI137="令和６年度中に満たす"),"入力済","未入力"),"")</f>
        <v/>
      </c>
      <c r="AU137" s="569" t="str">
        <f>IF(Q137="処遇加算Ⅲ",IF(AJ137="○","入力済","未入力"),"")</f>
        <v/>
      </c>
      <c r="AV137" s="567" t="str">
        <f>IF(Q137="処遇加算Ⅰ",IF(OR(AK137="○",AK137="令和６年度中に満たす"),"入力済","未入力"),"")</f>
        <v/>
      </c>
      <c r="AW137" s="56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2" t="str">
        <f>IF(Q138="特定加算Ⅰ",IF(AM138="","未入力","入力済"),"")</f>
        <v/>
      </c>
      <c r="AY137" s="552" t="str">
        <f>G137</f>
        <v/>
      </c>
    </row>
    <row r="138" spans="1:51" ht="32.1" customHeight="1">
      <c r="A138" s="1281"/>
      <c r="B138" s="1220"/>
      <c r="C138" s="1220"/>
      <c r="D138" s="1220"/>
      <c r="E138" s="1220"/>
      <c r="F138" s="1220"/>
      <c r="G138" s="1223"/>
      <c r="H138" s="1223"/>
      <c r="I138" s="1223"/>
      <c r="J138" s="1223"/>
      <c r="K138" s="1223"/>
      <c r="L138" s="1226"/>
      <c r="M138" s="1229"/>
      <c r="N138" s="570" t="s">
        <v>174</v>
      </c>
      <c r="O138" s="161"/>
      <c r="P138" s="571" t="str">
        <f>IFERROR(VLOOKUP(K137,【参考】数式用!$A$5:$J$27,MATCH(O138,【参考】数式用!$B$4:$J$4,0)+1,0),"")</f>
        <v/>
      </c>
      <c r="Q138" s="161"/>
      <c r="R138" s="571" t="str">
        <f>IFERROR(VLOOKUP(K137,【参考】数式用!$A$5:$J$27,MATCH(Q138,【参考】数式用!$B$4:$J$4,0)+1,0),"")</f>
        <v/>
      </c>
      <c r="S138" s="182" t="s">
        <v>19</v>
      </c>
      <c r="T138" s="572">
        <v>6</v>
      </c>
      <c r="U138" s="183" t="s">
        <v>10</v>
      </c>
      <c r="V138" s="118">
        <v>4</v>
      </c>
      <c r="W138" s="183" t="s">
        <v>45</v>
      </c>
      <c r="X138" s="572">
        <v>6</v>
      </c>
      <c r="Y138" s="183" t="s">
        <v>10</v>
      </c>
      <c r="Z138" s="118">
        <v>5</v>
      </c>
      <c r="AA138" s="183" t="s">
        <v>13</v>
      </c>
      <c r="AB138" s="573" t="s">
        <v>24</v>
      </c>
      <c r="AC138" s="574">
        <f t="shared" si="120"/>
        <v>2</v>
      </c>
      <c r="AD138" s="183" t="s">
        <v>38</v>
      </c>
      <c r="AE138" s="575" t="str">
        <f>IFERROR(ROUNDDOWN(ROUND(L137*R138,0)*M137,0)*AC138,"")</f>
        <v/>
      </c>
      <c r="AF138" s="576" t="str">
        <f>IFERROR(ROUNDDOWN(ROUND(L137*(R138-P138),0)*M137,0)*AC138,"")</f>
        <v/>
      </c>
      <c r="AG138" s="577"/>
      <c r="AH138" s="462"/>
      <c r="AI138" s="463"/>
      <c r="AJ138" s="464"/>
      <c r="AK138" s="465"/>
      <c r="AL138" s="466"/>
      <c r="AM138" s="467"/>
      <c r="AN138" s="57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9"/>
      <c r="AP138" s="566" t="str">
        <f>IF(K137&lt;&gt;"","P列・R列に色付け","")</f>
        <v/>
      </c>
      <c r="AY138" s="552" t="str">
        <f>G137</f>
        <v/>
      </c>
    </row>
    <row r="139" spans="1:51" ht="32.1" customHeight="1" thickBot="1">
      <c r="A139" s="1282"/>
      <c r="B139" s="1221"/>
      <c r="C139" s="1221"/>
      <c r="D139" s="1221"/>
      <c r="E139" s="1221"/>
      <c r="F139" s="1221"/>
      <c r="G139" s="1224"/>
      <c r="H139" s="1224"/>
      <c r="I139" s="1224"/>
      <c r="J139" s="1224"/>
      <c r="K139" s="1224"/>
      <c r="L139" s="1227"/>
      <c r="M139" s="1230"/>
      <c r="N139" s="580" t="s">
        <v>140</v>
      </c>
      <c r="O139" s="164"/>
      <c r="P139" s="600" t="str">
        <f>IFERROR(VLOOKUP(K137,【参考】数式用!$A$5:$J$27,MATCH(O139,【参考】数式用!$B$4:$J$4,0)+1,0),"")</f>
        <v/>
      </c>
      <c r="Q139" s="162"/>
      <c r="R139" s="581" t="str">
        <f>IFERROR(VLOOKUP(K137,【参考】数式用!$A$5:$J$27,MATCH(Q139,【参考】数式用!$B$4:$J$4,0)+1,0),"")</f>
        <v/>
      </c>
      <c r="S139" s="582" t="s">
        <v>19</v>
      </c>
      <c r="T139" s="583">
        <v>6</v>
      </c>
      <c r="U139" s="584" t="s">
        <v>10</v>
      </c>
      <c r="V139" s="119">
        <v>4</v>
      </c>
      <c r="W139" s="584" t="s">
        <v>45</v>
      </c>
      <c r="X139" s="583">
        <v>6</v>
      </c>
      <c r="Y139" s="584" t="s">
        <v>10</v>
      </c>
      <c r="Z139" s="119">
        <v>5</v>
      </c>
      <c r="AA139" s="584" t="s">
        <v>13</v>
      </c>
      <c r="AB139" s="585" t="s">
        <v>24</v>
      </c>
      <c r="AC139" s="586">
        <f t="shared" si="120"/>
        <v>2</v>
      </c>
      <c r="AD139" s="584" t="s">
        <v>38</v>
      </c>
      <c r="AE139" s="599" t="str">
        <f>IFERROR(ROUNDDOWN(ROUND(L137*R139,0)*M137,0)*AC139,"")</f>
        <v/>
      </c>
      <c r="AF139" s="588" t="str">
        <f>IFERROR(ROUNDDOWN(ROUND(L137*(R139-P139),0)*M137,0)*AC139,"")</f>
        <v/>
      </c>
      <c r="AG139" s="589">
        <f t="shared" si="156"/>
        <v>0</v>
      </c>
      <c r="AH139" s="468"/>
      <c r="AI139" s="469"/>
      <c r="AJ139" s="470"/>
      <c r="AK139" s="471"/>
      <c r="AL139" s="472"/>
      <c r="AM139" s="473"/>
      <c r="AN139" s="59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1" t="str">
        <f>IF(K137&lt;&gt;"","P列・R列に色付け","")</f>
        <v/>
      </c>
      <c r="AQ139" s="592"/>
      <c r="AR139" s="592"/>
      <c r="AX139" s="593"/>
      <c r="AY139" s="552"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6" t="s">
        <v>197</v>
      </c>
      <c r="O140" s="160"/>
      <c r="P140" s="557" t="str">
        <f>IFERROR(VLOOKUP(K140,【参考】数式用!$A$5:$J$27,MATCH(O140,【参考】数式用!$B$4:$J$4,0)+1,0),"")</f>
        <v/>
      </c>
      <c r="Q140" s="160"/>
      <c r="R140" s="557" t="str">
        <f>IFERROR(VLOOKUP(K140,【参考】数式用!$A$5:$J$27,MATCH(Q140,【参考】数式用!$B$4:$J$4,0)+1,0),"")</f>
        <v/>
      </c>
      <c r="S140" s="558" t="s">
        <v>19</v>
      </c>
      <c r="T140" s="559">
        <v>6</v>
      </c>
      <c r="U140" s="211" t="s">
        <v>10</v>
      </c>
      <c r="V140" s="79">
        <v>4</v>
      </c>
      <c r="W140" s="211" t="s">
        <v>45</v>
      </c>
      <c r="X140" s="559">
        <v>6</v>
      </c>
      <c r="Y140" s="211" t="s">
        <v>10</v>
      </c>
      <c r="Z140" s="79">
        <v>5</v>
      </c>
      <c r="AA140" s="211" t="s">
        <v>13</v>
      </c>
      <c r="AB140" s="560" t="s">
        <v>24</v>
      </c>
      <c r="AC140" s="561">
        <f t="shared" si="120"/>
        <v>2</v>
      </c>
      <c r="AD140" s="211" t="s">
        <v>38</v>
      </c>
      <c r="AE140" s="562" t="str">
        <f>IFERROR(ROUNDDOWN(ROUND(L140*R140,0)*M140,0)*AC140,"")</f>
        <v/>
      </c>
      <c r="AF140" s="563" t="str">
        <f>IFERROR(ROUNDDOWN(ROUND(L140*(R140-P140),0)*M140,0)*AC140,"")</f>
        <v/>
      </c>
      <c r="AG140" s="564"/>
      <c r="AH140" s="474"/>
      <c r="AI140" s="482"/>
      <c r="AJ140" s="479"/>
      <c r="AK140" s="480"/>
      <c r="AL140" s="460"/>
      <c r="AM140" s="461"/>
      <c r="AN140" s="565" t="str">
        <f t="shared" ref="AN140" si="182">IF(AP140="","",IF(R140&lt;P140,"！加算の要件上は問題ありませんが、令和６年３月と比較して４・５月に加算率が下がる計画になっています。",""))</f>
        <v/>
      </c>
      <c r="AP140" s="566" t="str">
        <f>IF(K140&lt;&gt;"","P列・R列に色付け","")</f>
        <v/>
      </c>
      <c r="AQ140" s="567" t="str">
        <f>IFERROR(VLOOKUP(K140,【参考】数式用!$AJ$2:$AK$24,2,FALSE),"")</f>
        <v/>
      </c>
      <c r="AR140" s="569" t="str">
        <f>Q140&amp;Q141&amp;Q142</f>
        <v/>
      </c>
      <c r="AS140" s="567" t="str">
        <f t="shared" ref="AS140" si="183">IF(AG142&lt;&gt;0,IF(AH142="○","入力済","未入力"),"")</f>
        <v/>
      </c>
      <c r="AT140" s="568" t="str">
        <f>IF(OR(Q140="処遇加算Ⅰ",Q140="処遇加算Ⅱ"),IF(OR(AI140="○",AI140="令和６年度中に満たす"),"入力済","未入力"),"")</f>
        <v/>
      </c>
      <c r="AU140" s="569" t="str">
        <f>IF(Q140="処遇加算Ⅲ",IF(AJ140="○","入力済","未入力"),"")</f>
        <v/>
      </c>
      <c r="AV140" s="567" t="str">
        <f>IF(Q140="処遇加算Ⅰ",IF(OR(AK140="○",AK140="令和６年度中に満たす"),"入力済","未入力"),"")</f>
        <v/>
      </c>
      <c r="AW140" s="56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2" t="str">
        <f>IF(Q141="特定加算Ⅰ",IF(AM141="","未入力","入力済"),"")</f>
        <v/>
      </c>
      <c r="AY140" s="552" t="str">
        <f>G140</f>
        <v/>
      </c>
    </row>
    <row r="141" spans="1:51" ht="32.1" customHeight="1">
      <c r="A141" s="1281"/>
      <c r="B141" s="1220"/>
      <c r="C141" s="1220"/>
      <c r="D141" s="1220"/>
      <c r="E141" s="1220"/>
      <c r="F141" s="1220"/>
      <c r="G141" s="1223"/>
      <c r="H141" s="1223"/>
      <c r="I141" s="1223"/>
      <c r="J141" s="1223"/>
      <c r="K141" s="1223"/>
      <c r="L141" s="1226"/>
      <c r="M141" s="1229"/>
      <c r="N141" s="570" t="s">
        <v>174</v>
      </c>
      <c r="O141" s="161"/>
      <c r="P141" s="571" t="str">
        <f>IFERROR(VLOOKUP(K140,【参考】数式用!$A$5:$J$27,MATCH(O141,【参考】数式用!$B$4:$J$4,0)+1,0),"")</f>
        <v/>
      </c>
      <c r="Q141" s="161"/>
      <c r="R141" s="571" t="str">
        <f>IFERROR(VLOOKUP(K140,【参考】数式用!$A$5:$J$27,MATCH(Q141,【参考】数式用!$B$4:$J$4,0)+1,0),"")</f>
        <v/>
      </c>
      <c r="S141" s="182" t="s">
        <v>19</v>
      </c>
      <c r="T141" s="572">
        <v>6</v>
      </c>
      <c r="U141" s="183" t="s">
        <v>10</v>
      </c>
      <c r="V141" s="118">
        <v>4</v>
      </c>
      <c r="W141" s="183" t="s">
        <v>45</v>
      </c>
      <c r="X141" s="572">
        <v>6</v>
      </c>
      <c r="Y141" s="183" t="s">
        <v>10</v>
      </c>
      <c r="Z141" s="118">
        <v>5</v>
      </c>
      <c r="AA141" s="183" t="s">
        <v>13</v>
      </c>
      <c r="AB141" s="573" t="s">
        <v>24</v>
      </c>
      <c r="AC141" s="574">
        <f t="shared" si="120"/>
        <v>2</v>
      </c>
      <c r="AD141" s="183" t="s">
        <v>38</v>
      </c>
      <c r="AE141" s="575" t="str">
        <f>IFERROR(ROUNDDOWN(ROUND(L140*R141,0)*M140,0)*AC141,"")</f>
        <v/>
      </c>
      <c r="AF141" s="576" t="str">
        <f>IFERROR(ROUNDDOWN(ROUND(L140*(R141-P141),0)*M140,0)*AC141,"")</f>
        <v/>
      </c>
      <c r="AG141" s="577"/>
      <c r="AH141" s="462"/>
      <c r="AI141" s="463"/>
      <c r="AJ141" s="464"/>
      <c r="AK141" s="465"/>
      <c r="AL141" s="466"/>
      <c r="AM141" s="467"/>
      <c r="AN141" s="57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9"/>
      <c r="AP141" s="566" t="str">
        <f>IF(K140&lt;&gt;"","P列・R列に色付け","")</f>
        <v/>
      </c>
      <c r="AY141" s="552" t="str">
        <f>G140</f>
        <v/>
      </c>
    </row>
    <row r="142" spans="1:51" ht="32.1" customHeight="1" thickBot="1">
      <c r="A142" s="1282"/>
      <c r="B142" s="1221"/>
      <c r="C142" s="1221"/>
      <c r="D142" s="1221"/>
      <c r="E142" s="1221"/>
      <c r="F142" s="1221"/>
      <c r="G142" s="1224"/>
      <c r="H142" s="1224"/>
      <c r="I142" s="1224"/>
      <c r="J142" s="1224"/>
      <c r="K142" s="1224"/>
      <c r="L142" s="1227"/>
      <c r="M142" s="1230"/>
      <c r="N142" s="580" t="s">
        <v>140</v>
      </c>
      <c r="O142" s="164"/>
      <c r="P142" s="600" t="str">
        <f>IFERROR(VLOOKUP(K140,【参考】数式用!$A$5:$J$27,MATCH(O142,【参考】数式用!$B$4:$J$4,0)+1,0),"")</f>
        <v/>
      </c>
      <c r="Q142" s="162"/>
      <c r="R142" s="581" t="str">
        <f>IFERROR(VLOOKUP(K140,【参考】数式用!$A$5:$J$27,MATCH(Q142,【参考】数式用!$B$4:$J$4,0)+1,0),"")</f>
        <v/>
      </c>
      <c r="S142" s="582" t="s">
        <v>19</v>
      </c>
      <c r="T142" s="583">
        <v>6</v>
      </c>
      <c r="U142" s="584" t="s">
        <v>10</v>
      </c>
      <c r="V142" s="119">
        <v>4</v>
      </c>
      <c r="W142" s="584" t="s">
        <v>45</v>
      </c>
      <c r="X142" s="583">
        <v>6</v>
      </c>
      <c r="Y142" s="584" t="s">
        <v>10</v>
      </c>
      <c r="Z142" s="119">
        <v>5</v>
      </c>
      <c r="AA142" s="584" t="s">
        <v>13</v>
      </c>
      <c r="AB142" s="585" t="s">
        <v>24</v>
      </c>
      <c r="AC142" s="586">
        <f t="shared" si="120"/>
        <v>2</v>
      </c>
      <c r="AD142" s="584" t="s">
        <v>38</v>
      </c>
      <c r="AE142" s="599" t="str">
        <f>IFERROR(ROUNDDOWN(ROUND(L140*R142,0)*M140,0)*AC142,"")</f>
        <v/>
      </c>
      <c r="AF142" s="588" t="str">
        <f>IFERROR(ROUNDDOWN(ROUND(L140*(R142-P142),0)*M140,0)*AC142,"")</f>
        <v/>
      </c>
      <c r="AG142" s="589">
        <f t="shared" si="156"/>
        <v>0</v>
      </c>
      <c r="AH142" s="468"/>
      <c r="AI142" s="469"/>
      <c r="AJ142" s="470"/>
      <c r="AK142" s="471"/>
      <c r="AL142" s="472"/>
      <c r="AM142" s="473"/>
      <c r="AN142" s="59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1" t="str">
        <f>IF(K140&lt;&gt;"","P列・R列に色付け","")</f>
        <v/>
      </c>
      <c r="AQ142" s="592"/>
      <c r="AR142" s="592"/>
      <c r="AX142" s="593"/>
      <c r="AY142" s="552"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6" t="s">
        <v>197</v>
      </c>
      <c r="O143" s="160"/>
      <c r="P143" s="557" t="str">
        <f>IFERROR(VLOOKUP(K143,【参考】数式用!$A$5:$J$27,MATCH(O143,【参考】数式用!$B$4:$J$4,0)+1,0),"")</f>
        <v/>
      </c>
      <c r="Q143" s="160"/>
      <c r="R143" s="557" t="str">
        <f>IFERROR(VLOOKUP(K143,【参考】数式用!$A$5:$J$27,MATCH(Q143,【参考】数式用!$B$4:$J$4,0)+1,0),"")</f>
        <v/>
      </c>
      <c r="S143" s="558" t="s">
        <v>19</v>
      </c>
      <c r="T143" s="559">
        <v>6</v>
      </c>
      <c r="U143" s="211" t="s">
        <v>10</v>
      </c>
      <c r="V143" s="79">
        <v>4</v>
      </c>
      <c r="W143" s="211" t="s">
        <v>45</v>
      </c>
      <c r="X143" s="559">
        <v>6</v>
      </c>
      <c r="Y143" s="211" t="s">
        <v>10</v>
      </c>
      <c r="Z143" s="79">
        <v>5</v>
      </c>
      <c r="AA143" s="211" t="s">
        <v>13</v>
      </c>
      <c r="AB143" s="560" t="s">
        <v>24</v>
      </c>
      <c r="AC143" s="561">
        <f t="shared" si="120"/>
        <v>2</v>
      </c>
      <c r="AD143" s="211" t="s">
        <v>38</v>
      </c>
      <c r="AE143" s="562" t="str">
        <f>IFERROR(ROUNDDOWN(ROUND(L143*R143,0)*M143,0)*AC143,"")</f>
        <v/>
      </c>
      <c r="AF143" s="563" t="str">
        <f>IFERROR(ROUNDDOWN(ROUND(L143*(R143-P143),0)*M143,0)*AC143,"")</f>
        <v/>
      </c>
      <c r="AG143" s="564"/>
      <c r="AH143" s="474"/>
      <c r="AI143" s="482"/>
      <c r="AJ143" s="479"/>
      <c r="AK143" s="480"/>
      <c r="AL143" s="460"/>
      <c r="AM143" s="461"/>
      <c r="AN143" s="565" t="str">
        <f t="shared" ref="AN143" si="186">IF(AP143="","",IF(R143&lt;P143,"！加算の要件上は問題ありませんが、令和６年３月と比較して４・５月に加算率が下がる計画になっています。",""))</f>
        <v/>
      </c>
      <c r="AP143" s="566" t="str">
        <f>IF(K143&lt;&gt;"","P列・R列に色付け","")</f>
        <v/>
      </c>
      <c r="AQ143" s="567" t="str">
        <f>IFERROR(VLOOKUP(K143,【参考】数式用!$AJ$2:$AK$24,2,FALSE),"")</f>
        <v/>
      </c>
      <c r="AR143" s="569" t="str">
        <f>Q143&amp;Q144&amp;Q145</f>
        <v/>
      </c>
      <c r="AS143" s="567" t="str">
        <f t="shared" ref="AS143" si="187">IF(AG145&lt;&gt;0,IF(AH145="○","入力済","未入力"),"")</f>
        <v/>
      </c>
      <c r="AT143" s="568" t="str">
        <f>IF(OR(Q143="処遇加算Ⅰ",Q143="処遇加算Ⅱ"),IF(OR(AI143="○",AI143="令和６年度中に満たす"),"入力済","未入力"),"")</f>
        <v/>
      </c>
      <c r="AU143" s="569" t="str">
        <f>IF(Q143="処遇加算Ⅲ",IF(AJ143="○","入力済","未入力"),"")</f>
        <v/>
      </c>
      <c r="AV143" s="567" t="str">
        <f>IF(Q143="処遇加算Ⅰ",IF(OR(AK143="○",AK143="令和６年度中に満たす"),"入力済","未入力"),"")</f>
        <v/>
      </c>
      <c r="AW143" s="56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2" t="str">
        <f>IF(Q144="特定加算Ⅰ",IF(AM144="","未入力","入力済"),"")</f>
        <v/>
      </c>
      <c r="AY143" s="552" t="str">
        <f>G143</f>
        <v/>
      </c>
    </row>
    <row r="144" spans="1:51" ht="32.1" customHeight="1">
      <c r="A144" s="1281"/>
      <c r="B144" s="1220"/>
      <c r="C144" s="1220"/>
      <c r="D144" s="1220"/>
      <c r="E144" s="1220"/>
      <c r="F144" s="1220"/>
      <c r="G144" s="1223"/>
      <c r="H144" s="1223"/>
      <c r="I144" s="1223"/>
      <c r="J144" s="1223"/>
      <c r="K144" s="1223"/>
      <c r="L144" s="1226"/>
      <c r="M144" s="1229"/>
      <c r="N144" s="570" t="s">
        <v>174</v>
      </c>
      <c r="O144" s="161"/>
      <c r="P144" s="571" t="str">
        <f>IFERROR(VLOOKUP(K143,【参考】数式用!$A$5:$J$27,MATCH(O144,【参考】数式用!$B$4:$J$4,0)+1,0),"")</f>
        <v/>
      </c>
      <c r="Q144" s="161"/>
      <c r="R144" s="571" t="str">
        <f>IFERROR(VLOOKUP(K143,【参考】数式用!$A$5:$J$27,MATCH(Q144,【参考】数式用!$B$4:$J$4,0)+1,0),"")</f>
        <v/>
      </c>
      <c r="S144" s="182" t="s">
        <v>19</v>
      </c>
      <c r="T144" s="572">
        <v>6</v>
      </c>
      <c r="U144" s="183" t="s">
        <v>10</v>
      </c>
      <c r="V144" s="118">
        <v>4</v>
      </c>
      <c r="W144" s="183" t="s">
        <v>45</v>
      </c>
      <c r="X144" s="572">
        <v>6</v>
      </c>
      <c r="Y144" s="183" t="s">
        <v>10</v>
      </c>
      <c r="Z144" s="118">
        <v>5</v>
      </c>
      <c r="AA144" s="183" t="s">
        <v>13</v>
      </c>
      <c r="AB144" s="573" t="s">
        <v>24</v>
      </c>
      <c r="AC144" s="574">
        <f t="shared" si="120"/>
        <v>2</v>
      </c>
      <c r="AD144" s="183" t="s">
        <v>38</v>
      </c>
      <c r="AE144" s="575" t="str">
        <f>IFERROR(ROUNDDOWN(ROUND(L143*R144,0)*M143,0)*AC144,"")</f>
        <v/>
      </c>
      <c r="AF144" s="576" t="str">
        <f>IFERROR(ROUNDDOWN(ROUND(L143*(R144-P144),0)*M143,0)*AC144,"")</f>
        <v/>
      </c>
      <c r="AG144" s="577"/>
      <c r="AH144" s="462"/>
      <c r="AI144" s="463"/>
      <c r="AJ144" s="464"/>
      <c r="AK144" s="465"/>
      <c r="AL144" s="466"/>
      <c r="AM144" s="467"/>
      <c r="AN144" s="57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9"/>
      <c r="AP144" s="566" t="str">
        <f>IF(K143&lt;&gt;"","P列・R列に色付け","")</f>
        <v/>
      </c>
      <c r="AY144" s="552" t="str">
        <f>G143</f>
        <v/>
      </c>
    </row>
    <row r="145" spans="1:51" ht="32.1" customHeight="1" thickBot="1">
      <c r="A145" s="1282"/>
      <c r="B145" s="1221"/>
      <c r="C145" s="1221"/>
      <c r="D145" s="1221"/>
      <c r="E145" s="1221"/>
      <c r="F145" s="1221"/>
      <c r="G145" s="1224"/>
      <c r="H145" s="1224"/>
      <c r="I145" s="1224"/>
      <c r="J145" s="1224"/>
      <c r="K145" s="1224"/>
      <c r="L145" s="1227"/>
      <c r="M145" s="1230"/>
      <c r="N145" s="580" t="s">
        <v>140</v>
      </c>
      <c r="O145" s="164"/>
      <c r="P145" s="600" t="str">
        <f>IFERROR(VLOOKUP(K143,【参考】数式用!$A$5:$J$27,MATCH(O145,【参考】数式用!$B$4:$J$4,0)+1,0),"")</f>
        <v/>
      </c>
      <c r="Q145" s="162"/>
      <c r="R145" s="581" t="str">
        <f>IFERROR(VLOOKUP(K143,【参考】数式用!$A$5:$J$27,MATCH(Q145,【参考】数式用!$B$4:$J$4,0)+1,0),"")</f>
        <v/>
      </c>
      <c r="S145" s="582" t="s">
        <v>19</v>
      </c>
      <c r="T145" s="583">
        <v>6</v>
      </c>
      <c r="U145" s="584" t="s">
        <v>10</v>
      </c>
      <c r="V145" s="119">
        <v>4</v>
      </c>
      <c r="W145" s="584" t="s">
        <v>45</v>
      </c>
      <c r="X145" s="583">
        <v>6</v>
      </c>
      <c r="Y145" s="584" t="s">
        <v>10</v>
      </c>
      <c r="Z145" s="119">
        <v>5</v>
      </c>
      <c r="AA145" s="584" t="s">
        <v>13</v>
      </c>
      <c r="AB145" s="585" t="s">
        <v>24</v>
      </c>
      <c r="AC145" s="586">
        <f t="shared" si="120"/>
        <v>2</v>
      </c>
      <c r="AD145" s="584" t="s">
        <v>38</v>
      </c>
      <c r="AE145" s="599" t="str">
        <f>IFERROR(ROUNDDOWN(ROUND(L143*R145,0)*M143,0)*AC145,"")</f>
        <v/>
      </c>
      <c r="AF145" s="588" t="str">
        <f>IFERROR(ROUNDDOWN(ROUND(L143*(R145-P145),0)*M143,0)*AC145,"")</f>
        <v/>
      </c>
      <c r="AG145" s="589">
        <f t="shared" si="156"/>
        <v>0</v>
      </c>
      <c r="AH145" s="468"/>
      <c r="AI145" s="469"/>
      <c r="AJ145" s="470"/>
      <c r="AK145" s="471"/>
      <c r="AL145" s="472"/>
      <c r="AM145" s="473"/>
      <c r="AN145" s="59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1" t="str">
        <f>IF(K143&lt;&gt;"","P列・R列に色付け","")</f>
        <v/>
      </c>
      <c r="AQ145" s="592"/>
      <c r="AR145" s="592"/>
      <c r="AX145" s="593"/>
      <c r="AY145" s="552"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6" t="s">
        <v>197</v>
      </c>
      <c r="O146" s="160"/>
      <c r="P146" s="557" t="str">
        <f>IFERROR(VLOOKUP(K146,【参考】数式用!$A$5:$J$27,MATCH(O146,【参考】数式用!$B$4:$J$4,0)+1,0),"")</f>
        <v/>
      </c>
      <c r="Q146" s="160"/>
      <c r="R146" s="557" t="str">
        <f>IFERROR(VLOOKUP(K146,【参考】数式用!$A$5:$J$27,MATCH(Q146,【参考】数式用!$B$4:$J$4,0)+1,0),"")</f>
        <v/>
      </c>
      <c r="S146" s="558" t="s">
        <v>19</v>
      </c>
      <c r="T146" s="559">
        <v>6</v>
      </c>
      <c r="U146" s="211" t="s">
        <v>10</v>
      </c>
      <c r="V146" s="79">
        <v>4</v>
      </c>
      <c r="W146" s="211" t="s">
        <v>45</v>
      </c>
      <c r="X146" s="559">
        <v>6</v>
      </c>
      <c r="Y146" s="211" t="s">
        <v>10</v>
      </c>
      <c r="Z146" s="79">
        <v>5</v>
      </c>
      <c r="AA146" s="211" t="s">
        <v>13</v>
      </c>
      <c r="AB146" s="560" t="s">
        <v>24</v>
      </c>
      <c r="AC146" s="561">
        <f t="shared" si="120"/>
        <v>2</v>
      </c>
      <c r="AD146" s="211" t="s">
        <v>38</v>
      </c>
      <c r="AE146" s="562" t="str">
        <f>IFERROR(ROUNDDOWN(ROUND(L146*R146,0)*M146,0)*AC146,"")</f>
        <v/>
      </c>
      <c r="AF146" s="563" t="str">
        <f>IFERROR(ROUNDDOWN(ROUND(L146*(R146-P146),0)*M146,0)*AC146,"")</f>
        <v/>
      </c>
      <c r="AG146" s="564"/>
      <c r="AH146" s="474"/>
      <c r="AI146" s="482"/>
      <c r="AJ146" s="479"/>
      <c r="AK146" s="480"/>
      <c r="AL146" s="460"/>
      <c r="AM146" s="461"/>
      <c r="AN146" s="565" t="str">
        <f t="shared" ref="AN146" si="190">IF(AP146="","",IF(R146&lt;P146,"！加算の要件上は問題ありませんが、令和６年３月と比較して４・５月に加算率が下がる計画になっています。",""))</f>
        <v/>
      </c>
      <c r="AP146" s="566" t="str">
        <f>IF(K146&lt;&gt;"","P列・R列に色付け","")</f>
        <v/>
      </c>
      <c r="AQ146" s="567" t="str">
        <f>IFERROR(VLOOKUP(K146,【参考】数式用!$AJ$2:$AK$24,2,FALSE),"")</f>
        <v/>
      </c>
      <c r="AR146" s="569" t="str">
        <f>Q146&amp;Q147&amp;Q148</f>
        <v/>
      </c>
      <c r="AS146" s="567" t="str">
        <f t="shared" ref="AS146" si="191">IF(AG148&lt;&gt;0,IF(AH148="○","入力済","未入力"),"")</f>
        <v/>
      </c>
      <c r="AT146" s="568" t="str">
        <f>IF(OR(Q146="処遇加算Ⅰ",Q146="処遇加算Ⅱ"),IF(OR(AI146="○",AI146="令和６年度中に満たす"),"入力済","未入力"),"")</f>
        <v/>
      </c>
      <c r="AU146" s="569" t="str">
        <f>IF(Q146="処遇加算Ⅲ",IF(AJ146="○","入力済","未入力"),"")</f>
        <v/>
      </c>
      <c r="AV146" s="567" t="str">
        <f>IF(Q146="処遇加算Ⅰ",IF(OR(AK146="○",AK146="令和６年度中に満たす"),"入力済","未入力"),"")</f>
        <v/>
      </c>
      <c r="AW146" s="56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2" t="str">
        <f>IF(Q147="特定加算Ⅰ",IF(AM147="","未入力","入力済"),"")</f>
        <v/>
      </c>
      <c r="AY146" s="552" t="str">
        <f>G146</f>
        <v/>
      </c>
    </row>
    <row r="147" spans="1:51" ht="32.1" customHeight="1">
      <c r="A147" s="1281"/>
      <c r="B147" s="1220"/>
      <c r="C147" s="1220"/>
      <c r="D147" s="1220"/>
      <c r="E147" s="1220"/>
      <c r="F147" s="1220"/>
      <c r="G147" s="1223"/>
      <c r="H147" s="1223"/>
      <c r="I147" s="1223"/>
      <c r="J147" s="1223"/>
      <c r="K147" s="1223"/>
      <c r="L147" s="1226"/>
      <c r="M147" s="1229"/>
      <c r="N147" s="570" t="s">
        <v>174</v>
      </c>
      <c r="O147" s="161"/>
      <c r="P147" s="571" t="str">
        <f>IFERROR(VLOOKUP(K146,【参考】数式用!$A$5:$J$27,MATCH(O147,【参考】数式用!$B$4:$J$4,0)+1,0),"")</f>
        <v/>
      </c>
      <c r="Q147" s="161"/>
      <c r="R147" s="571" t="str">
        <f>IFERROR(VLOOKUP(K146,【参考】数式用!$A$5:$J$27,MATCH(Q147,【参考】数式用!$B$4:$J$4,0)+1,0),"")</f>
        <v/>
      </c>
      <c r="S147" s="182" t="s">
        <v>19</v>
      </c>
      <c r="T147" s="572">
        <v>6</v>
      </c>
      <c r="U147" s="183" t="s">
        <v>10</v>
      </c>
      <c r="V147" s="118">
        <v>4</v>
      </c>
      <c r="W147" s="183" t="s">
        <v>45</v>
      </c>
      <c r="X147" s="572">
        <v>6</v>
      </c>
      <c r="Y147" s="183" t="s">
        <v>10</v>
      </c>
      <c r="Z147" s="118">
        <v>5</v>
      </c>
      <c r="AA147" s="183" t="s">
        <v>13</v>
      </c>
      <c r="AB147" s="573" t="s">
        <v>24</v>
      </c>
      <c r="AC147" s="574">
        <f t="shared" si="120"/>
        <v>2</v>
      </c>
      <c r="AD147" s="183" t="s">
        <v>38</v>
      </c>
      <c r="AE147" s="575" t="str">
        <f>IFERROR(ROUNDDOWN(ROUND(L146*R147,0)*M146,0)*AC147,"")</f>
        <v/>
      </c>
      <c r="AF147" s="576" t="str">
        <f>IFERROR(ROUNDDOWN(ROUND(L146*(R147-P147),0)*M146,0)*AC147,"")</f>
        <v/>
      </c>
      <c r="AG147" s="577"/>
      <c r="AH147" s="462"/>
      <c r="AI147" s="463"/>
      <c r="AJ147" s="464"/>
      <c r="AK147" s="465"/>
      <c r="AL147" s="466"/>
      <c r="AM147" s="467"/>
      <c r="AN147" s="57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9"/>
      <c r="AP147" s="566" t="str">
        <f>IF(K146&lt;&gt;"","P列・R列に色付け","")</f>
        <v/>
      </c>
      <c r="AY147" s="552" t="str">
        <f>G146</f>
        <v/>
      </c>
    </row>
    <row r="148" spans="1:51" ht="32.1" customHeight="1" thickBot="1">
      <c r="A148" s="1282"/>
      <c r="B148" s="1221"/>
      <c r="C148" s="1221"/>
      <c r="D148" s="1221"/>
      <c r="E148" s="1221"/>
      <c r="F148" s="1221"/>
      <c r="G148" s="1224"/>
      <c r="H148" s="1224"/>
      <c r="I148" s="1224"/>
      <c r="J148" s="1224"/>
      <c r="K148" s="1224"/>
      <c r="L148" s="1227"/>
      <c r="M148" s="1230"/>
      <c r="N148" s="580" t="s">
        <v>140</v>
      </c>
      <c r="O148" s="164"/>
      <c r="P148" s="600" t="str">
        <f>IFERROR(VLOOKUP(K146,【参考】数式用!$A$5:$J$27,MATCH(O148,【参考】数式用!$B$4:$J$4,0)+1,0),"")</f>
        <v/>
      </c>
      <c r="Q148" s="162"/>
      <c r="R148" s="581" t="str">
        <f>IFERROR(VLOOKUP(K146,【参考】数式用!$A$5:$J$27,MATCH(Q148,【参考】数式用!$B$4:$J$4,0)+1,0),"")</f>
        <v/>
      </c>
      <c r="S148" s="582" t="s">
        <v>19</v>
      </c>
      <c r="T148" s="583">
        <v>6</v>
      </c>
      <c r="U148" s="584" t="s">
        <v>10</v>
      </c>
      <c r="V148" s="119">
        <v>4</v>
      </c>
      <c r="W148" s="584" t="s">
        <v>45</v>
      </c>
      <c r="X148" s="583">
        <v>6</v>
      </c>
      <c r="Y148" s="584" t="s">
        <v>10</v>
      </c>
      <c r="Z148" s="119">
        <v>5</v>
      </c>
      <c r="AA148" s="584" t="s">
        <v>13</v>
      </c>
      <c r="AB148" s="585" t="s">
        <v>24</v>
      </c>
      <c r="AC148" s="586">
        <f t="shared" si="120"/>
        <v>2</v>
      </c>
      <c r="AD148" s="584" t="s">
        <v>38</v>
      </c>
      <c r="AE148" s="599" t="str">
        <f>IFERROR(ROUNDDOWN(ROUND(L146*R148,0)*M146,0)*AC148,"")</f>
        <v/>
      </c>
      <c r="AF148" s="588" t="str">
        <f>IFERROR(ROUNDDOWN(ROUND(L146*(R148-P148),0)*M146,0)*AC148,"")</f>
        <v/>
      </c>
      <c r="AG148" s="589">
        <f t="shared" si="156"/>
        <v>0</v>
      </c>
      <c r="AH148" s="468"/>
      <c r="AI148" s="469"/>
      <c r="AJ148" s="470"/>
      <c r="AK148" s="471"/>
      <c r="AL148" s="472"/>
      <c r="AM148" s="473"/>
      <c r="AN148" s="59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1" t="str">
        <f>IF(K146&lt;&gt;"","P列・R列に色付け","")</f>
        <v/>
      </c>
      <c r="AQ148" s="592"/>
      <c r="AR148" s="592"/>
      <c r="AX148" s="593"/>
      <c r="AY148" s="552"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6" t="s">
        <v>197</v>
      </c>
      <c r="O149" s="160"/>
      <c r="P149" s="557" t="str">
        <f>IFERROR(VLOOKUP(K149,【参考】数式用!$A$5:$J$27,MATCH(O149,【参考】数式用!$B$4:$J$4,0)+1,0),"")</f>
        <v/>
      </c>
      <c r="Q149" s="160"/>
      <c r="R149" s="557" t="str">
        <f>IFERROR(VLOOKUP(K149,【参考】数式用!$A$5:$J$27,MATCH(Q149,【参考】数式用!$B$4:$J$4,0)+1,0),"")</f>
        <v/>
      </c>
      <c r="S149" s="558" t="s">
        <v>19</v>
      </c>
      <c r="T149" s="559">
        <v>6</v>
      </c>
      <c r="U149" s="211" t="s">
        <v>10</v>
      </c>
      <c r="V149" s="79">
        <v>4</v>
      </c>
      <c r="W149" s="211" t="s">
        <v>45</v>
      </c>
      <c r="X149" s="559">
        <v>6</v>
      </c>
      <c r="Y149" s="211" t="s">
        <v>10</v>
      </c>
      <c r="Z149" s="79">
        <v>5</v>
      </c>
      <c r="AA149" s="211" t="s">
        <v>13</v>
      </c>
      <c r="AB149" s="560" t="s">
        <v>24</v>
      </c>
      <c r="AC149" s="561">
        <f t="shared" si="120"/>
        <v>2</v>
      </c>
      <c r="AD149" s="211" t="s">
        <v>38</v>
      </c>
      <c r="AE149" s="562" t="str">
        <f>IFERROR(ROUNDDOWN(ROUND(L149*R149,0)*M149,0)*AC149,"")</f>
        <v/>
      </c>
      <c r="AF149" s="563" t="str">
        <f>IFERROR(ROUNDDOWN(ROUND(L149*(R149-P149),0)*M149,0)*AC149,"")</f>
        <v/>
      </c>
      <c r="AG149" s="564"/>
      <c r="AH149" s="474"/>
      <c r="AI149" s="482"/>
      <c r="AJ149" s="479"/>
      <c r="AK149" s="480"/>
      <c r="AL149" s="460"/>
      <c r="AM149" s="461"/>
      <c r="AN149" s="565" t="str">
        <f t="shared" ref="AN149" si="194">IF(AP149="","",IF(R149&lt;P149,"！加算の要件上は問題ありませんが、令和６年３月と比較して４・５月に加算率が下がる計画になっています。",""))</f>
        <v/>
      </c>
      <c r="AP149" s="566" t="str">
        <f>IF(K149&lt;&gt;"","P列・R列に色付け","")</f>
        <v/>
      </c>
      <c r="AQ149" s="567" t="str">
        <f>IFERROR(VLOOKUP(K149,【参考】数式用!$AJ$2:$AK$24,2,FALSE),"")</f>
        <v/>
      </c>
      <c r="AR149" s="569" t="str">
        <f>Q149&amp;Q150&amp;Q151</f>
        <v/>
      </c>
      <c r="AS149" s="567" t="str">
        <f t="shared" ref="AS149" si="195">IF(AG151&lt;&gt;0,IF(AH151="○","入力済","未入力"),"")</f>
        <v/>
      </c>
      <c r="AT149" s="568" t="str">
        <f>IF(OR(Q149="処遇加算Ⅰ",Q149="処遇加算Ⅱ"),IF(OR(AI149="○",AI149="令和６年度中に満たす"),"入力済","未入力"),"")</f>
        <v/>
      </c>
      <c r="AU149" s="569" t="str">
        <f>IF(Q149="処遇加算Ⅲ",IF(AJ149="○","入力済","未入力"),"")</f>
        <v/>
      </c>
      <c r="AV149" s="567" t="str">
        <f>IF(Q149="処遇加算Ⅰ",IF(OR(AK149="○",AK149="令和６年度中に満たす"),"入力済","未入力"),"")</f>
        <v/>
      </c>
      <c r="AW149" s="56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2" t="str">
        <f>IF(Q150="特定加算Ⅰ",IF(AM150="","未入力","入力済"),"")</f>
        <v/>
      </c>
      <c r="AY149" s="552" t="str">
        <f>G149</f>
        <v/>
      </c>
    </row>
    <row r="150" spans="1:51" ht="32.1" customHeight="1">
      <c r="A150" s="1281"/>
      <c r="B150" s="1220"/>
      <c r="C150" s="1220"/>
      <c r="D150" s="1220"/>
      <c r="E150" s="1220"/>
      <c r="F150" s="1220"/>
      <c r="G150" s="1223"/>
      <c r="H150" s="1223"/>
      <c r="I150" s="1223"/>
      <c r="J150" s="1223"/>
      <c r="K150" s="1223"/>
      <c r="L150" s="1226"/>
      <c r="M150" s="1229"/>
      <c r="N150" s="570" t="s">
        <v>174</v>
      </c>
      <c r="O150" s="161"/>
      <c r="P150" s="571" t="str">
        <f>IFERROR(VLOOKUP(K149,【参考】数式用!$A$5:$J$27,MATCH(O150,【参考】数式用!$B$4:$J$4,0)+1,0),"")</f>
        <v/>
      </c>
      <c r="Q150" s="161"/>
      <c r="R150" s="571" t="str">
        <f>IFERROR(VLOOKUP(K149,【参考】数式用!$A$5:$J$27,MATCH(Q150,【参考】数式用!$B$4:$J$4,0)+1,0),"")</f>
        <v/>
      </c>
      <c r="S150" s="182" t="s">
        <v>19</v>
      </c>
      <c r="T150" s="572">
        <v>6</v>
      </c>
      <c r="U150" s="183" t="s">
        <v>10</v>
      </c>
      <c r="V150" s="118">
        <v>4</v>
      </c>
      <c r="W150" s="183" t="s">
        <v>45</v>
      </c>
      <c r="X150" s="572">
        <v>6</v>
      </c>
      <c r="Y150" s="183" t="s">
        <v>10</v>
      </c>
      <c r="Z150" s="118">
        <v>5</v>
      </c>
      <c r="AA150" s="183" t="s">
        <v>13</v>
      </c>
      <c r="AB150" s="573" t="s">
        <v>24</v>
      </c>
      <c r="AC150" s="574">
        <f t="shared" si="120"/>
        <v>2</v>
      </c>
      <c r="AD150" s="183" t="s">
        <v>38</v>
      </c>
      <c r="AE150" s="575" t="str">
        <f>IFERROR(ROUNDDOWN(ROUND(L149*R150,0)*M149,0)*AC150,"")</f>
        <v/>
      </c>
      <c r="AF150" s="576" t="str">
        <f>IFERROR(ROUNDDOWN(ROUND(L149*(R150-P150),0)*M149,0)*AC150,"")</f>
        <v/>
      </c>
      <c r="AG150" s="577"/>
      <c r="AH150" s="462"/>
      <c r="AI150" s="463"/>
      <c r="AJ150" s="464"/>
      <c r="AK150" s="465"/>
      <c r="AL150" s="466"/>
      <c r="AM150" s="467"/>
      <c r="AN150" s="57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9"/>
      <c r="AP150" s="566" t="str">
        <f>IF(K149&lt;&gt;"","P列・R列に色付け","")</f>
        <v/>
      </c>
      <c r="AY150" s="552" t="str">
        <f>G149</f>
        <v/>
      </c>
    </row>
    <row r="151" spans="1:51" ht="32.1" customHeight="1" thickBot="1">
      <c r="A151" s="1282"/>
      <c r="B151" s="1221"/>
      <c r="C151" s="1221"/>
      <c r="D151" s="1221"/>
      <c r="E151" s="1221"/>
      <c r="F151" s="1221"/>
      <c r="G151" s="1224"/>
      <c r="H151" s="1224"/>
      <c r="I151" s="1224"/>
      <c r="J151" s="1224"/>
      <c r="K151" s="1224"/>
      <c r="L151" s="1227"/>
      <c r="M151" s="1230"/>
      <c r="N151" s="580" t="s">
        <v>140</v>
      </c>
      <c r="O151" s="164"/>
      <c r="P151" s="600" t="str">
        <f>IFERROR(VLOOKUP(K149,【参考】数式用!$A$5:$J$27,MATCH(O151,【参考】数式用!$B$4:$J$4,0)+1,0),"")</f>
        <v/>
      </c>
      <c r="Q151" s="162"/>
      <c r="R151" s="581" t="str">
        <f>IFERROR(VLOOKUP(K149,【参考】数式用!$A$5:$J$27,MATCH(Q151,【参考】数式用!$B$4:$J$4,0)+1,0),"")</f>
        <v/>
      </c>
      <c r="S151" s="582" t="s">
        <v>19</v>
      </c>
      <c r="T151" s="583">
        <v>6</v>
      </c>
      <c r="U151" s="584" t="s">
        <v>10</v>
      </c>
      <c r="V151" s="119">
        <v>4</v>
      </c>
      <c r="W151" s="584" t="s">
        <v>45</v>
      </c>
      <c r="X151" s="583">
        <v>6</v>
      </c>
      <c r="Y151" s="584" t="s">
        <v>10</v>
      </c>
      <c r="Z151" s="119">
        <v>5</v>
      </c>
      <c r="AA151" s="584" t="s">
        <v>13</v>
      </c>
      <c r="AB151" s="585" t="s">
        <v>24</v>
      </c>
      <c r="AC151" s="586">
        <f t="shared" si="120"/>
        <v>2</v>
      </c>
      <c r="AD151" s="584" t="s">
        <v>38</v>
      </c>
      <c r="AE151" s="599" t="str">
        <f>IFERROR(ROUNDDOWN(ROUND(L149*R151,0)*M149,0)*AC151,"")</f>
        <v/>
      </c>
      <c r="AF151" s="588" t="str">
        <f>IFERROR(ROUNDDOWN(ROUND(L149*(R151-P151),0)*M149,0)*AC151,"")</f>
        <v/>
      </c>
      <c r="AG151" s="589">
        <f t="shared" si="156"/>
        <v>0</v>
      </c>
      <c r="AH151" s="468"/>
      <c r="AI151" s="469"/>
      <c r="AJ151" s="470"/>
      <c r="AK151" s="471"/>
      <c r="AL151" s="472"/>
      <c r="AM151" s="473"/>
      <c r="AN151" s="59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1" t="str">
        <f>IF(K149&lt;&gt;"","P列・R列に色付け","")</f>
        <v/>
      </c>
      <c r="AQ151" s="592"/>
      <c r="AR151" s="592"/>
      <c r="AX151" s="593"/>
      <c r="AY151" s="552"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6" t="s">
        <v>197</v>
      </c>
      <c r="O152" s="160"/>
      <c r="P152" s="557" t="str">
        <f>IFERROR(VLOOKUP(K152,【参考】数式用!$A$5:$J$27,MATCH(O152,【参考】数式用!$B$4:$J$4,0)+1,0),"")</f>
        <v/>
      </c>
      <c r="Q152" s="160"/>
      <c r="R152" s="557" t="str">
        <f>IFERROR(VLOOKUP(K152,【参考】数式用!$A$5:$J$27,MATCH(Q152,【参考】数式用!$B$4:$J$4,0)+1,0),"")</f>
        <v/>
      </c>
      <c r="S152" s="558" t="s">
        <v>19</v>
      </c>
      <c r="T152" s="559">
        <v>6</v>
      </c>
      <c r="U152" s="211" t="s">
        <v>10</v>
      </c>
      <c r="V152" s="79">
        <v>4</v>
      </c>
      <c r="W152" s="211" t="s">
        <v>45</v>
      </c>
      <c r="X152" s="559">
        <v>6</v>
      </c>
      <c r="Y152" s="211" t="s">
        <v>10</v>
      </c>
      <c r="Z152" s="79">
        <v>5</v>
      </c>
      <c r="AA152" s="211" t="s">
        <v>13</v>
      </c>
      <c r="AB152" s="560" t="s">
        <v>24</v>
      </c>
      <c r="AC152" s="561">
        <f t="shared" si="120"/>
        <v>2</v>
      </c>
      <c r="AD152" s="211" t="s">
        <v>38</v>
      </c>
      <c r="AE152" s="562" t="str">
        <f>IFERROR(ROUNDDOWN(ROUND(L152*R152,0)*M152,0)*AC152,"")</f>
        <v/>
      </c>
      <c r="AF152" s="563" t="str">
        <f>IFERROR(ROUNDDOWN(ROUND(L152*(R152-P152),0)*M152,0)*AC152,"")</f>
        <v/>
      </c>
      <c r="AG152" s="564"/>
      <c r="AH152" s="474"/>
      <c r="AI152" s="482"/>
      <c r="AJ152" s="479"/>
      <c r="AK152" s="480"/>
      <c r="AL152" s="460"/>
      <c r="AM152" s="461"/>
      <c r="AN152" s="565" t="str">
        <f t="shared" ref="AN152" si="198">IF(AP152="","",IF(R152&lt;P152,"！加算の要件上は問題ありませんが、令和６年３月と比較して４・５月に加算率が下がる計画になっています。",""))</f>
        <v/>
      </c>
      <c r="AP152" s="566" t="str">
        <f>IF(K152&lt;&gt;"","P列・R列に色付け","")</f>
        <v/>
      </c>
      <c r="AQ152" s="567" t="str">
        <f>IFERROR(VLOOKUP(K152,【参考】数式用!$AJ$2:$AK$24,2,FALSE),"")</f>
        <v/>
      </c>
      <c r="AR152" s="569" t="str">
        <f>Q152&amp;Q153&amp;Q154</f>
        <v/>
      </c>
      <c r="AS152" s="567" t="str">
        <f t="shared" ref="AS152" si="199">IF(AG154&lt;&gt;0,IF(AH154="○","入力済","未入力"),"")</f>
        <v/>
      </c>
      <c r="AT152" s="568" t="str">
        <f>IF(OR(Q152="処遇加算Ⅰ",Q152="処遇加算Ⅱ"),IF(OR(AI152="○",AI152="令和６年度中に満たす"),"入力済","未入力"),"")</f>
        <v/>
      </c>
      <c r="AU152" s="569" t="str">
        <f>IF(Q152="処遇加算Ⅲ",IF(AJ152="○","入力済","未入力"),"")</f>
        <v/>
      </c>
      <c r="AV152" s="567" t="str">
        <f>IF(Q152="処遇加算Ⅰ",IF(OR(AK152="○",AK152="令和６年度中に満たす"),"入力済","未入力"),"")</f>
        <v/>
      </c>
      <c r="AW152" s="56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2" t="str">
        <f>IF(Q153="特定加算Ⅰ",IF(AM153="","未入力","入力済"),"")</f>
        <v/>
      </c>
      <c r="AY152" s="552" t="str">
        <f>G152</f>
        <v/>
      </c>
    </row>
    <row r="153" spans="1:51" ht="32.1" customHeight="1">
      <c r="A153" s="1281"/>
      <c r="B153" s="1220"/>
      <c r="C153" s="1220"/>
      <c r="D153" s="1220"/>
      <c r="E153" s="1220"/>
      <c r="F153" s="1220"/>
      <c r="G153" s="1223"/>
      <c r="H153" s="1223"/>
      <c r="I153" s="1223"/>
      <c r="J153" s="1223"/>
      <c r="K153" s="1223"/>
      <c r="L153" s="1226"/>
      <c r="M153" s="1229"/>
      <c r="N153" s="570" t="s">
        <v>174</v>
      </c>
      <c r="O153" s="161"/>
      <c r="P153" s="571" t="str">
        <f>IFERROR(VLOOKUP(K152,【参考】数式用!$A$5:$J$27,MATCH(O153,【参考】数式用!$B$4:$J$4,0)+1,0),"")</f>
        <v/>
      </c>
      <c r="Q153" s="161"/>
      <c r="R153" s="571" t="str">
        <f>IFERROR(VLOOKUP(K152,【参考】数式用!$A$5:$J$27,MATCH(Q153,【参考】数式用!$B$4:$J$4,0)+1,0),"")</f>
        <v/>
      </c>
      <c r="S153" s="182" t="s">
        <v>19</v>
      </c>
      <c r="T153" s="572">
        <v>6</v>
      </c>
      <c r="U153" s="183" t="s">
        <v>10</v>
      </c>
      <c r="V153" s="118">
        <v>4</v>
      </c>
      <c r="W153" s="183" t="s">
        <v>45</v>
      </c>
      <c r="X153" s="572">
        <v>6</v>
      </c>
      <c r="Y153" s="183" t="s">
        <v>10</v>
      </c>
      <c r="Z153" s="118">
        <v>5</v>
      </c>
      <c r="AA153" s="183" t="s">
        <v>13</v>
      </c>
      <c r="AB153" s="573" t="s">
        <v>24</v>
      </c>
      <c r="AC153" s="574">
        <f t="shared" si="120"/>
        <v>2</v>
      </c>
      <c r="AD153" s="183" t="s">
        <v>38</v>
      </c>
      <c r="AE153" s="575" t="str">
        <f>IFERROR(ROUNDDOWN(ROUND(L152*R153,0)*M152,0)*AC153,"")</f>
        <v/>
      </c>
      <c r="AF153" s="576" t="str">
        <f>IFERROR(ROUNDDOWN(ROUND(L152*(R153-P153),0)*M152,0)*AC153,"")</f>
        <v/>
      </c>
      <c r="AG153" s="577"/>
      <c r="AH153" s="462"/>
      <c r="AI153" s="463"/>
      <c r="AJ153" s="464"/>
      <c r="AK153" s="465"/>
      <c r="AL153" s="466"/>
      <c r="AM153" s="467"/>
      <c r="AN153" s="57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9"/>
      <c r="AP153" s="566" t="str">
        <f>IF(K152&lt;&gt;"","P列・R列に色付け","")</f>
        <v/>
      </c>
      <c r="AY153" s="552" t="str">
        <f>G152</f>
        <v/>
      </c>
    </row>
    <row r="154" spans="1:51" ht="32.1" customHeight="1" thickBot="1">
      <c r="A154" s="1282"/>
      <c r="B154" s="1221"/>
      <c r="C154" s="1221"/>
      <c r="D154" s="1221"/>
      <c r="E154" s="1221"/>
      <c r="F154" s="1221"/>
      <c r="G154" s="1224"/>
      <c r="H154" s="1224"/>
      <c r="I154" s="1224"/>
      <c r="J154" s="1224"/>
      <c r="K154" s="1224"/>
      <c r="L154" s="1227"/>
      <c r="M154" s="1230"/>
      <c r="N154" s="580" t="s">
        <v>140</v>
      </c>
      <c r="O154" s="164"/>
      <c r="P154" s="600" t="str">
        <f>IFERROR(VLOOKUP(K152,【参考】数式用!$A$5:$J$27,MATCH(O154,【参考】数式用!$B$4:$J$4,0)+1,0),"")</f>
        <v/>
      </c>
      <c r="Q154" s="162"/>
      <c r="R154" s="581" t="str">
        <f>IFERROR(VLOOKUP(K152,【参考】数式用!$A$5:$J$27,MATCH(Q154,【参考】数式用!$B$4:$J$4,0)+1,0),"")</f>
        <v/>
      </c>
      <c r="S154" s="582" t="s">
        <v>19</v>
      </c>
      <c r="T154" s="583">
        <v>6</v>
      </c>
      <c r="U154" s="584" t="s">
        <v>10</v>
      </c>
      <c r="V154" s="119">
        <v>4</v>
      </c>
      <c r="W154" s="584" t="s">
        <v>45</v>
      </c>
      <c r="X154" s="583">
        <v>6</v>
      </c>
      <c r="Y154" s="584" t="s">
        <v>10</v>
      </c>
      <c r="Z154" s="119">
        <v>5</v>
      </c>
      <c r="AA154" s="584" t="s">
        <v>13</v>
      </c>
      <c r="AB154" s="585" t="s">
        <v>24</v>
      </c>
      <c r="AC154" s="586">
        <f t="shared" si="120"/>
        <v>2</v>
      </c>
      <c r="AD154" s="584" t="s">
        <v>38</v>
      </c>
      <c r="AE154" s="599" t="str">
        <f>IFERROR(ROUNDDOWN(ROUND(L152*R154,0)*M152,0)*AC154,"")</f>
        <v/>
      </c>
      <c r="AF154" s="588" t="str">
        <f>IFERROR(ROUNDDOWN(ROUND(L152*(R154-P154),0)*M152,0)*AC154,"")</f>
        <v/>
      </c>
      <c r="AG154" s="589">
        <f t="shared" si="156"/>
        <v>0</v>
      </c>
      <c r="AH154" s="468"/>
      <c r="AI154" s="469"/>
      <c r="AJ154" s="470"/>
      <c r="AK154" s="471"/>
      <c r="AL154" s="472"/>
      <c r="AM154" s="473"/>
      <c r="AN154" s="59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1" t="str">
        <f>IF(K152&lt;&gt;"","P列・R列に色付け","")</f>
        <v/>
      </c>
      <c r="AQ154" s="592"/>
      <c r="AR154" s="592"/>
      <c r="AX154" s="593"/>
      <c r="AY154" s="552"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6" t="s">
        <v>197</v>
      </c>
      <c r="O155" s="160"/>
      <c r="P155" s="557" t="str">
        <f>IFERROR(VLOOKUP(K155,【参考】数式用!$A$5:$J$27,MATCH(O155,【参考】数式用!$B$4:$J$4,0)+1,0),"")</f>
        <v/>
      </c>
      <c r="Q155" s="160"/>
      <c r="R155" s="557" t="str">
        <f>IFERROR(VLOOKUP(K155,【参考】数式用!$A$5:$J$27,MATCH(Q155,【参考】数式用!$B$4:$J$4,0)+1,0),"")</f>
        <v/>
      </c>
      <c r="S155" s="558" t="s">
        <v>19</v>
      </c>
      <c r="T155" s="559">
        <v>6</v>
      </c>
      <c r="U155" s="211" t="s">
        <v>10</v>
      </c>
      <c r="V155" s="79">
        <v>4</v>
      </c>
      <c r="W155" s="211" t="s">
        <v>45</v>
      </c>
      <c r="X155" s="559">
        <v>6</v>
      </c>
      <c r="Y155" s="211" t="s">
        <v>10</v>
      </c>
      <c r="Z155" s="79">
        <v>5</v>
      </c>
      <c r="AA155" s="211" t="s">
        <v>13</v>
      </c>
      <c r="AB155" s="560" t="s">
        <v>24</v>
      </c>
      <c r="AC155" s="561">
        <f t="shared" si="120"/>
        <v>2</v>
      </c>
      <c r="AD155" s="211" t="s">
        <v>38</v>
      </c>
      <c r="AE155" s="562" t="str">
        <f>IFERROR(ROUNDDOWN(ROUND(L155*R155,0)*M155,0)*AC155,"")</f>
        <v/>
      </c>
      <c r="AF155" s="563" t="str">
        <f>IFERROR(ROUNDDOWN(ROUND(L155*(R155-P155),0)*M155,0)*AC155,"")</f>
        <v/>
      </c>
      <c r="AG155" s="564"/>
      <c r="AH155" s="474"/>
      <c r="AI155" s="482"/>
      <c r="AJ155" s="479"/>
      <c r="AK155" s="480"/>
      <c r="AL155" s="460"/>
      <c r="AM155" s="461"/>
      <c r="AN155" s="565" t="str">
        <f t="shared" ref="AN155" si="202">IF(AP155="","",IF(R155&lt;P155,"！加算の要件上は問題ありませんが、令和６年３月と比較して４・５月に加算率が下がる計画になっています。",""))</f>
        <v/>
      </c>
      <c r="AP155" s="566" t="str">
        <f>IF(K155&lt;&gt;"","P列・R列に色付け","")</f>
        <v/>
      </c>
      <c r="AQ155" s="567" t="str">
        <f>IFERROR(VLOOKUP(K155,【参考】数式用!$AJ$2:$AK$24,2,FALSE),"")</f>
        <v/>
      </c>
      <c r="AR155" s="569" t="str">
        <f>Q155&amp;Q156&amp;Q157</f>
        <v/>
      </c>
      <c r="AS155" s="567" t="str">
        <f t="shared" ref="AS155" si="203">IF(AG157&lt;&gt;0,IF(AH157="○","入力済","未入力"),"")</f>
        <v/>
      </c>
      <c r="AT155" s="568" t="str">
        <f>IF(OR(Q155="処遇加算Ⅰ",Q155="処遇加算Ⅱ"),IF(OR(AI155="○",AI155="令和６年度中に満たす"),"入力済","未入力"),"")</f>
        <v/>
      </c>
      <c r="AU155" s="569" t="str">
        <f>IF(Q155="処遇加算Ⅲ",IF(AJ155="○","入力済","未入力"),"")</f>
        <v/>
      </c>
      <c r="AV155" s="567" t="str">
        <f>IF(Q155="処遇加算Ⅰ",IF(OR(AK155="○",AK155="令和６年度中に満たす"),"入力済","未入力"),"")</f>
        <v/>
      </c>
      <c r="AW155" s="56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2" t="str">
        <f>IF(Q156="特定加算Ⅰ",IF(AM156="","未入力","入力済"),"")</f>
        <v/>
      </c>
      <c r="AY155" s="552" t="str">
        <f>G155</f>
        <v/>
      </c>
    </row>
    <row r="156" spans="1:51" ht="32.1" customHeight="1">
      <c r="A156" s="1281"/>
      <c r="B156" s="1220"/>
      <c r="C156" s="1220"/>
      <c r="D156" s="1220"/>
      <c r="E156" s="1220"/>
      <c r="F156" s="1220"/>
      <c r="G156" s="1223"/>
      <c r="H156" s="1223"/>
      <c r="I156" s="1223"/>
      <c r="J156" s="1223"/>
      <c r="K156" s="1223"/>
      <c r="L156" s="1226"/>
      <c r="M156" s="1229"/>
      <c r="N156" s="570" t="s">
        <v>174</v>
      </c>
      <c r="O156" s="161"/>
      <c r="P156" s="571" t="str">
        <f>IFERROR(VLOOKUP(K155,【参考】数式用!$A$5:$J$27,MATCH(O156,【参考】数式用!$B$4:$J$4,0)+1,0),"")</f>
        <v/>
      </c>
      <c r="Q156" s="161"/>
      <c r="R156" s="571" t="str">
        <f>IFERROR(VLOOKUP(K155,【参考】数式用!$A$5:$J$27,MATCH(Q156,【参考】数式用!$B$4:$J$4,0)+1,0),"")</f>
        <v/>
      </c>
      <c r="S156" s="182" t="s">
        <v>19</v>
      </c>
      <c r="T156" s="572">
        <v>6</v>
      </c>
      <c r="U156" s="183" t="s">
        <v>10</v>
      </c>
      <c r="V156" s="118">
        <v>4</v>
      </c>
      <c r="W156" s="183" t="s">
        <v>45</v>
      </c>
      <c r="X156" s="572">
        <v>6</v>
      </c>
      <c r="Y156" s="183" t="s">
        <v>10</v>
      </c>
      <c r="Z156" s="118">
        <v>5</v>
      </c>
      <c r="AA156" s="183" t="s">
        <v>13</v>
      </c>
      <c r="AB156" s="573" t="s">
        <v>24</v>
      </c>
      <c r="AC156" s="574">
        <f t="shared" si="120"/>
        <v>2</v>
      </c>
      <c r="AD156" s="183" t="s">
        <v>38</v>
      </c>
      <c r="AE156" s="575" t="str">
        <f>IFERROR(ROUNDDOWN(ROUND(L155*R156,0)*M155,0)*AC156,"")</f>
        <v/>
      </c>
      <c r="AF156" s="576" t="str">
        <f>IFERROR(ROUNDDOWN(ROUND(L155*(R156-P156),0)*M155,0)*AC156,"")</f>
        <v/>
      </c>
      <c r="AG156" s="577"/>
      <c r="AH156" s="462"/>
      <c r="AI156" s="463"/>
      <c r="AJ156" s="464"/>
      <c r="AK156" s="465"/>
      <c r="AL156" s="466"/>
      <c r="AM156" s="467"/>
      <c r="AN156" s="57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9"/>
      <c r="AP156" s="566" t="str">
        <f>IF(K155&lt;&gt;"","P列・R列に色付け","")</f>
        <v/>
      </c>
      <c r="AY156" s="552" t="str">
        <f>G155</f>
        <v/>
      </c>
    </row>
    <row r="157" spans="1:51" ht="32.1" customHeight="1" thickBot="1">
      <c r="A157" s="1282"/>
      <c r="B157" s="1221"/>
      <c r="C157" s="1221"/>
      <c r="D157" s="1221"/>
      <c r="E157" s="1221"/>
      <c r="F157" s="1221"/>
      <c r="G157" s="1224"/>
      <c r="H157" s="1224"/>
      <c r="I157" s="1224"/>
      <c r="J157" s="1224"/>
      <c r="K157" s="1224"/>
      <c r="L157" s="1227"/>
      <c r="M157" s="1230"/>
      <c r="N157" s="580" t="s">
        <v>140</v>
      </c>
      <c r="O157" s="164"/>
      <c r="P157" s="600" t="str">
        <f>IFERROR(VLOOKUP(K155,【参考】数式用!$A$5:$J$27,MATCH(O157,【参考】数式用!$B$4:$J$4,0)+1,0),"")</f>
        <v/>
      </c>
      <c r="Q157" s="162"/>
      <c r="R157" s="581" t="str">
        <f>IFERROR(VLOOKUP(K155,【参考】数式用!$A$5:$J$27,MATCH(Q157,【参考】数式用!$B$4:$J$4,0)+1,0),"")</f>
        <v/>
      </c>
      <c r="S157" s="582" t="s">
        <v>19</v>
      </c>
      <c r="T157" s="583">
        <v>6</v>
      </c>
      <c r="U157" s="584" t="s">
        <v>10</v>
      </c>
      <c r="V157" s="119">
        <v>4</v>
      </c>
      <c r="W157" s="584" t="s">
        <v>45</v>
      </c>
      <c r="X157" s="583">
        <v>6</v>
      </c>
      <c r="Y157" s="584" t="s">
        <v>10</v>
      </c>
      <c r="Z157" s="119">
        <v>5</v>
      </c>
      <c r="AA157" s="584" t="s">
        <v>13</v>
      </c>
      <c r="AB157" s="585" t="s">
        <v>24</v>
      </c>
      <c r="AC157" s="586">
        <f t="shared" si="120"/>
        <v>2</v>
      </c>
      <c r="AD157" s="584" t="s">
        <v>38</v>
      </c>
      <c r="AE157" s="599" t="str">
        <f>IFERROR(ROUNDDOWN(ROUND(L155*R157,0)*M155,0)*AC157,"")</f>
        <v/>
      </c>
      <c r="AF157" s="588" t="str">
        <f>IFERROR(ROUNDDOWN(ROUND(L155*(R157-P157),0)*M155,0)*AC157,"")</f>
        <v/>
      </c>
      <c r="AG157" s="589">
        <f t="shared" si="156"/>
        <v>0</v>
      </c>
      <c r="AH157" s="468"/>
      <c r="AI157" s="469"/>
      <c r="AJ157" s="470"/>
      <c r="AK157" s="471"/>
      <c r="AL157" s="472"/>
      <c r="AM157" s="473"/>
      <c r="AN157" s="59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1" t="str">
        <f>IF(K155&lt;&gt;"","P列・R列に色付け","")</f>
        <v/>
      </c>
      <c r="AQ157" s="592"/>
      <c r="AR157" s="592"/>
      <c r="AX157" s="593"/>
      <c r="AY157" s="552"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6" t="s">
        <v>197</v>
      </c>
      <c r="O158" s="160"/>
      <c r="P158" s="557" t="str">
        <f>IFERROR(VLOOKUP(K158,【参考】数式用!$A$5:$J$27,MATCH(O158,【参考】数式用!$B$4:$J$4,0)+1,0),"")</f>
        <v/>
      </c>
      <c r="Q158" s="160"/>
      <c r="R158" s="557" t="str">
        <f>IFERROR(VLOOKUP(K158,【参考】数式用!$A$5:$J$27,MATCH(Q158,【参考】数式用!$B$4:$J$4,0)+1,0),"")</f>
        <v/>
      </c>
      <c r="S158" s="558" t="s">
        <v>19</v>
      </c>
      <c r="T158" s="559">
        <v>6</v>
      </c>
      <c r="U158" s="211" t="s">
        <v>10</v>
      </c>
      <c r="V158" s="79">
        <v>4</v>
      </c>
      <c r="W158" s="211" t="s">
        <v>45</v>
      </c>
      <c r="X158" s="559">
        <v>6</v>
      </c>
      <c r="Y158" s="211" t="s">
        <v>10</v>
      </c>
      <c r="Z158" s="79">
        <v>5</v>
      </c>
      <c r="AA158" s="211" t="s">
        <v>13</v>
      </c>
      <c r="AB158" s="560" t="s">
        <v>24</v>
      </c>
      <c r="AC158" s="561">
        <f t="shared" si="120"/>
        <v>2</v>
      </c>
      <c r="AD158" s="211" t="s">
        <v>38</v>
      </c>
      <c r="AE158" s="562" t="str">
        <f>IFERROR(ROUNDDOWN(ROUND(L158*R158,0)*M158,0)*AC158,"")</f>
        <v/>
      </c>
      <c r="AF158" s="563" t="str">
        <f>IFERROR(ROUNDDOWN(ROUND(L158*(R158-P158),0)*M158,0)*AC158,"")</f>
        <v/>
      </c>
      <c r="AG158" s="564"/>
      <c r="AH158" s="474"/>
      <c r="AI158" s="482"/>
      <c r="AJ158" s="479"/>
      <c r="AK158" s="480"/>
      <c r="AL158" s="460"/>
      <c r="AM158" s="461"/>
      <c r="AN158" s="565" t="str">
        <f t="shared" ref="AN158" si="206">IF(AP158="","",IF(R158&lt;P158,"！加算の要件上は問題ありませんが、令和６年３月と比較して４・５月に加算率が下がる計画になっています。",""))</f>
        <v/>
      </c>
      <c r="AP158" s="566" t="str">
        <f>IF(K158&lt;&gt;"","P列・R列に色付け","")</f>
        <v/>
      </c>
      <c r="AQ158" s="567" t="str">
        <f>IFERROR(VLOOKUP(K158,【参考】数式用!$AJ$2:$AK$24,2,FALSE),"")</f>
        <v/>
      </c>
      <c r="AR158" s="569" t="str">
        <f>Q158&amp;Q159&amp;Q160</f>
        <v/>
      </c>
      <c r="AS158" s="567" t="str">
        <f t="shared" ref="AS158" si="207">IF(AG160&lt;&gt;0,IF(AH160="○","入力済","未入力"),"")</f>
        <v/>
      </c>
      <c r="AT158" s="568" t="str">
        <f>IF(OR(Q158="処遇加算Ⅰ",Q158="処遇加算Ⅱ"),IF(OR(AI158="○",AI158="令和６年度中に満たす"),"入力済","未入力"),"")</f>
        <v/>
      </c>
      <c r="AU158" s="569" t="str">
        <f>IF(Q158="処遇加算Ⅲ",IF(AJ158="○","入力済","未入力"),"")</f>
        <v/>
      </c>
      <c r="AV158" s="567" t="str">
        <f>IF(Q158="処遇加算Ⅰ",IF(OR(AK158="○",AK158="令和６年度中に満たす"),"入力済","未入力"),"")</f>
        <v/>
      </c>
      <c r="AW158" s="56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2" t="str">
        <f>IF(Q159="特定加算Ⅰ",IF(AM159="","未入力","入力済"),"")</f>
        <v/>
      </c>
      <c r="AY158" s="552" t="str">
        <f>G158</f>
        <v/>
      </c>
    </row>
    <row r="159" spans="1:51" ht="32.1" customHeight="1">
      <c r="A159" s="1281"/>
      <c r="B159" s="1220"/>
      <c r="C159" s="1220"/>
      <c r="D159" s="1220"/>
      <c r="E159" s="1220"/>
      <c r="F159" s="1220"/>
      <c r="G159" s="1223"/>
      <c r="H159" s="1223"/>
      <c r="I159" s="1223"/>
      <c r="J159" s="1223"/>
      <c r="K159" s="1223"/>
      <c r="L159" s="1226"/>
      <c r="M159" s="1229"/>
      <c r="N159" s="570" t="s">
        <v>174</v>
      </c>
      <c r="O159" s="161"/>
      <c r="P159" s="571" t="str">
        <f>IFERROR(VLOOKUP(K158,【参考】数式用!$A$5:$J$27,MATCH(O159,【参考】数式用!$B$4:$J$4,0)+1,0),"")</f>
        <v/>
      </c>
      <c r="Q159" s="161"/>
      <c r="R159" s="571" t="str">
        <f>IFERROR(VLOOKUP(K158,【参考】数式用!$A$5:$J$27,MATCH(Q159,【参考】数式用!$B$4:$J$4,0)+1,0),"")</f>
        <v/>
      </c>
      <c r="S159" s="182" t="s">
        <v>19</v>
      </c>
      <c r="T159" s="572">
        <v>6</v>
      </c>
      <c r="U159" s="183" t="s">
        <v>10</v>
      </c>
      <c r="V159" s="118">
        <v>4</v>
      </c>
      <c r="W159" s="183" t="s">
        <v>45</v>
      </c>
      <c r="X159" s="572">
        <v>6</v>
      </c>
      <c r="Y159" s="183" t="s">
        <v>10</v>
      </c>
      <c r="Z159" s="118">
        <v>5</v>
      </c>
      <c r="AA159" s="183" t="s">
        <v>13</v>
      </c>
      <c r="AB159" s="573" t="s">
        <v>24</v>
      </c>
      <c r="AC159" s="574">
        <f t="shared" ref="AC159:AC222" si="208">IF(V159&gt;=1,(X159*12+Z159)-(T159*12+V159)+1,"")</f>
        <v>2</v>
      </c>
      <c r="AD159" s="183" t="s">
        <v>38</v>
      </c>
      <c r="AE159" s="575" t="str">
        <f>IFERROR(ROUNDDOWN(ROUND(L158*R159,0)*M158,0)*AC159,"")</f>
        <v/>
      </c>
      <c r="AF159" s="576" t="str">
        <f>IFERROR(ROUNDDOWN(ROUND(L158*(R159-P159),0)*M158,0)*AC159,"")</f>
        <v/>
      </c>
      <c r="AG159" s="577"/>
      <c r="AH159" s="462"/>
      <c r="AI159" s="463"/>
      <c r="AJ159" s="464"/>
      <c r="AK159" s="465"/>
      <c r="AL159" s="466"/>
      <c r="AM159" s="467"/>
      <c r="AN159" s="57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9"/>
      <c r="AP159" s="566" t="str">
        <f>IF(K158&lt;&gt;"","P列・R列に色付け","")</f>
        <v/>
      </c>
      <c r="AY159" s="552" t="str">
        <f>G158</f>
        <v/>
      </c>
    </row>
    <row r="160" spans="1:51" ht="32.1" customHeight="1" thickBot="1">
      <c r="A160" s="1282"/>
      <c r="B160" s="1221"/>
      <c r="C160" s="1221"/>
      <c r="D160" s="1221"/>
      <c r="E160" s="1221"/>
      <c r="F160" s="1221"/>
      <c r="G160" s="1224"/>
      <c r="H160" s="1224"/>
      <c r="I160" s="1224"/>
      <c r="J160" s="1224"/>
      <c r="K160" s="1224"/>
      <c r="L160" s="1227"/>
      <c r="M160" s="1230"/>
      <c r="N160" s="580" t="s">
        <v>140</v>
      </c>
      <c r="O160" s="164"/>
      <c r="P160" s="600" t="str">
        <f>IFERROR(VLOOKUP(K158,【参考】数式用!$A$5:$J$27,MATCH(O160,【参考】数式用!$B$4:$J$4,0)+1,0),"")</f>
        <v/>
      </c>
      <c r="Q160" s="162"/>
      <c r="R160" s="581" t="str">
        <f>IFERROR(VLOOKUP(K158,【参考】数式用!$A$5:$J$27,MATCH(Q160,【参考】数式用!$B$4:$J$4,0)+1,0),"")</f>
        <v/>
      </c>
      <c r="S160" s="582" t="s">
        <v>19</v>
      </c>
      <c r="T160" s="583">
        <v>6</v>
      </c>
      <c r="U160" s="584" t="s">
        <v>10</v>
      </c>
      <c r="V160" s="119">
        <v>4</v>
      </c>
      <c r="W160" s="584" t="s">
        <v>45</v>
      </c>
      <c r="X160" s="583">
        <v>6</v>
      </c>
      <c r="Y160" s="584" t="s">
        <v>10</v>
      </c>
      <c r="Z160" s="119">
        <v>5</v>
      </c>
      <c r="AA160" s="584" t="s">
        <v>13</v>
      </c>
      <c r="AB160" s="585" t="s">
        <v>24</v>
      </c>
      <c r="AC160" s="586">
        <f t="shared" si="208"/>
        <v>2</v>
      </c>
      <c r="AD160" s="584" t="s">
        <v>38</v>
      </c>
      <c r="AE160" s="599" t="str">
        <f>IFERROR(ROUNDDOWN(ROUND(L158*R160,0)*M158,0)*AC160,"")</f>
        <v/>
      </c>
      <c r="AF160" s="588" t="str">
        <f>IFERROR(ROUNDDOWN(ROUND(L158*(R160-P160),0)*M158,0)*AC160,"")</f>
        <v/>
      </c>
      <c r="AG160" s="589">
        <f t="shared" si="156"/>
        <v>0</v>
      </c>
      <c r="AH160" s="468"/>
      <c r="AI160" s="469"/>
      <c r="AJ160" s="470"/>
      <c r="AK160" s="471"/>
      <c r="AL160" s="472"/>
      <c r="AM160" s="473"/>
      <c r="AN160" s="59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1" t="str">
        <f>IF(K158&lt;&gt;"","P列・R列に色付け","")</f>
        <v/>
      </c>
      <c r="AQ160" s="592"/>
      <c r="AR160" s="592"/>
      <c r="AX160" s="593"/>
      <c r="AY160" s="552"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6" t="s">
        <v>197</v>
      </c>
      <c r="O161" s="160"/>
      <c r="P161" s="557" t="str">
        <f>IFERROR(VLOOKUP(K161,【参考】数式用!$A$5:$J$27,MATCH(O161,【参考】数式用!$B$4:$J$4,0)+1,0),"")</f>
        <v/>
      </c>
      <c r="Q161" s="160"/>
      <c r="R161" s="557" t="str">
        <f>IFERROR(VLOOKUP(K161,【参考】数式用!$A$5:$J$27,MATCH(Q161,【参考】数式用!$B$4:$J$4,0)+1,0),"")</f>
        <v/>
      </c>
      <c r="S161" s="558" t="s">
        <v>19</v>
      </c>
      <c r="T161" s="559">
        <v>6</v>
      </c>
      <c r="U161" s="211" t="s">
        <v>10</v>
      </c>
      <c r="V161" s="79">
        <v>4</v>
      </c>
      <c r="W161" s="211" t="s">
        <v>45</v>
      </c>
      <c r="X161" s="559">
        <v>6</v>
      </c>
      <c r="Y161" s="211" t="s">
        <v>10</v>
      </c>
      <c r="Z161" s="79">
        <v>5</v>
      </c>
      <c r="AA161" s="211" t="s">
        <v>13</v>
      </c>
      <c r="AB161" s="560" t="s">
        <v>24</v>
      </c>
      <c r="AC161" s="561">
        <f t="shared" si="208"/>
        <v>2</v>
      </c>
      <c r="AD161" s="211" t="s">
        <v>38</v>
      </c>
      <c r="AE161" s="562" t="str">
        <f>IFERROR(ROUNDDOWN(ROUND(L161*R161,0)*M161,0)*AC161,"")</f>
        <v/>
      </c>
      <c r="AF161" s="563" t="str">
        <f>IFERROR(ROUNDDOWN(ROUND(L161*(R161-P161),0)*M161,0)*AC161,"")</f>
        <v/>
      </c>
      <c r="AG161" s="564"/>
      <c r="AH161" s="474"/>
      <c r="AI161" s="482"/>
      <c r="AJ161" s="479"/>
      <c r="AK161" s="480"/>
      <c r="AL161" s="460"/>
      <c r="AM161" s="461"/>
      <c r="AN161" s="565" t="str">
        <f t="shared" ref="AN161" si="211">IF(AP161="","",IF(R161&lt;P161,"！加算の要件上は問題ありませんが、令和６年３月と比較して４・５月に加算率が下がる計画になっています。",""))</f>
        <v/>
      </c>
      <c r="AP161" s="566" t="str">
        <f>IF(K161&lt;&gt;"","P列・R列に色付け","")</f>
        <v/>
      </c>
      <c r="AQ161" s="567" t="str">
        <f>IFERROR(VLOOKUP(K161,【参考】数式用!$AJ$2:$AK$24,2,FALSE),"")</f>
        <v/>
      </c>
      <c r="AR161" s="569" t="str">
        <f>Q161&amp;Q162&amp;Q163</f>
        <v/>
      </c>
      <c r="AS161" s="567" t="str">
        <f t="shared" ref="AS161" si="212">IF(AG163&lt;&gt;0,IF(AH163="○","入力済","未入力"),"")</f>
        <v/>
      </c>
      <c r="AT161" s="568" t="str">
        <f>IF(OR(Q161="処遇加算Ⅰ",Q161="処遇加算Ⅱ"),IF(OR(AI161="○",AI161="令和６年度中に満たす"),"入力済","未入力"),"")</f>
        <v/>
      </c>
      <c r="AU161" s="569" t="str">
        <f>IF(Q161="処遇加算Ⅲ",IF(AJ161="○","入力済","未入力"),"")</f>
        <v/>
      </c>
      <c r="AV161" s="567" t="str">
        <f>IF(Q161="処遇加算Ⅰ",IF(OR(AK161="○",AK161="令和６年度中に満たす"),"入力済","未入力"),"")</f>
        <v/>
      </c>
      <c r="AW161" s="56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2" t="str">
        <f>IF(Q162="特定加算Ⅰ",IF(AM162="","未入力","入力済"),"")</f>
        <v/>
      </c>
      <c r="AY161" s="552" t="str">
        <f>G161</f>
        <v/>
      </c>
    </row>
    <row r="162" spans="1:51" ht="32.1" customHeight="1">
      <c r="A162" s="1281"/>
      <c r="B162" s="1220"/>
      <c r="C162" s="1220"/>
      <c r="D162" s="1220"/>
      <c r="E162" s="1220"/>
      <c r="F162" s="1220"/>
      <c r="G162" s="1223"/>
      <c r="H162" s="1223"/>
      <c r="I162" s="1223"/>
      <c r="J162" s="1223"/>
      <c r="K162" s="1223"/>
      <c r="L162" s="1226"/>
      <c r="M162" s="1229"/>
      <c r="N162" s="570" t="s">
        <v>174</v>
      </c>
      <c r="O162" s="161"/>
      <c r="P162" s="571" t="str">
        <f>IFERROR(VLOOKUP(K161,【参考】数式用!$A$5:$J$27,MATCH(O162,【参考】数式用!$B$4:$J$4,0)+1,0),"")</f>
        <v/>
      </c>
      <c r="Q162" s="161"/>
      <c r="R162" s="571" t="str">
        <f>IFERROR(VLOOKUP(K161,【参考】数式用!$A$5:$J$27,MATCH(Q162,【参考】数式用!$B$4:$J$4,0)+1,0),"")</f>
        <v/>
      </c>
      <c r="S162" s="182" t="s">
        <v>19</v>
      </c>
      <c r="T162" s="572">
        <v>6</v>
      </c>
      <c r="U162" s="183" t="s">
        <v>10</v>
      </c>
      <c r="V162" s="118">
        <v>4</v>
      </c>
      <c r="W162" s="183" t="s">
        <v>45</v>
      </c>
      <c r="X162" s="572">
        <v>6</v>
      </c>
      <c r="Y162" s="183" t="s">
        <v>10</v>
      </c>
      <c r="Z162" s="118">
        <v>5</v>
      </c>
      <c r="AA162" s="183" t="s">
        <v>13</v>
      </c>
      <c r="AB162" s="573" t="s">
        <v>24</v>
      </c>
      <c r="AC162" s="574">
        <f t="shared" si="208"/>
        <v>2</v>
      </c>
      <c r="AD162" s="183" t="s">
        <v>38</v>
      </c>
      <c r="AE162" s="575" t="str">
        <f>IFERROR(ROUNDDOWN(ROUND(L161*R162,0)*M161,0)*AC162,"")</f>
        <v/>
      </c>
      <c r="AF162" s="576" t="str">
        <f>IFERROR(ROUNDDOWN(ROUND(L161*(R162-P162),0)*M161,0)*AC162,"")</f>
        <v/>
      </c>
      <c r="AG162" s="577"/>
      <c r="AH162" s="462"/>
      <c r="AI162" s="463"/>
      <c r="AJ162" s="464"/>
      <c r="AK162" s="465"/>
      <c r="AL162" s="466"/>
      <c r="AM162" s="467"/>
      <c r="AN162" s="57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9"/>
      <c r="AP162" s="566" t="str">
        <f>IF(K161&lt;&gt;"","P列・R列に色付け","")</f>
        <v/>
      </c>
      <c r="AY162" s="552" t="str">
        <f>G161</f>
        <v/>
      </c>
    </row>
    <row r="163" spans="1:51" ht="32.1" customHeight="1" thickBot="1">
      <c r="A163" s="1282"/>
      <c r="B163" s="1221"/>
      <c r="C163" s="1221"/>
      <c r="D163" s="1221"/>
      <c r="E163" s="1221"/>
      <c r="F163" s="1221"/>
      <c r="G163" s="1224"/>
      <c r="H163" s="1224"/>
      <c r="I163" s="1224"/>
      <c r="J163" s="1224"/>
      <c r="K163" s="1224"/>
      <c r="L163" s="1227"/>
      <c r="M163" s="1230"/>
      <c r="N163" s="580" t="s">
        <v>140</v>
      </c>
      <c r="O163" s="164"/>
      <c r="P163" s="600" t="str">
        <f>IFERROR(VLOOKUP(K161,【参考】数式用!$A$5:$J$27,MATCH(O163,【参考】数式用!$B$4:$J$4,0)+1,0),"")</f>
        <v/>
      </c>
      <c r="Q163" s="162"/>
      <c r="R163" s="581" t="str">
        <f>IFERROR(VLOOKUP(K161,【参考】数式用!$A$5:$J$27,MATCH(Q163,【参考】数式用!$B$4:$J$4,0)+1,0),"")</f>
        <v/>
      </c>
      <c r="S163" s="582" t="s">
        <v>19</v>
      </c>
      <c r="T163" s="583">
        <v>6</v>
      </c>
      <c r="U163" s="584" t="s">
        <v>10</v>
      </c>
      <c r="V163" s="119">
        <v>4</v>
      </c>
      <c r="W163" s="584" t="s">
        <v>45</v>
      </c>
      <c r="X163" s="583">
        <v>6</v>
      </c>
      <c r="Y163" s="584" t="s">
        <v>10</v>
      </c>
      <c r="Z163" s="119">
        <v>5</v>
      </c>
      <c r="AA163" s="584" t="s">
        <v>13</v>
      </c>
      <c r="AB163" s="585" t="s">
        <v>24</v>
      </c>
      <c r="AC163" s="586">
        <f t="shared" si="208"/>
        <v>2</v>
      </c>
      <c r="AD163" s="584" t="s">
        <v>38</v>
      </c>
      <c r="AE163" s="599" t="str">
        <f>IFERROR(ROUNDDOWN(ROUND(L161*R163,0)*M161,0)*AC163,"")</f>
        <v/>
      </c>
      <c r="AF163" s="588" t="str">
        <f>IFERROR(ROUNDDOWN(ROUND(L161*(R163-P163),0)*M161,0)*AC163,"")</f>
        <v/>
      </c>
      <c r="AG163" s="589">
        <f t="shared" si="156"/>
        <v>0</v>
      </c>
      <c r="AH163" s="468"/>
      <c r="AI163" s="469"/>
      <c r="AJ163" s="470"/>
      <c r="AK163" s="471"/>
      <c r="AL163" s="472"/>
      <c r="AM163" s="473"/>
      <c r="AN163" s="59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1" t="str">
        <f>IF(K161&lt;&gt;"","P列・R列に色付け","")</f>
        <v/>
      </c>
      <c r="AQ163" s="592"/>
      <c r="AR163" s="592"/>
      <c r="AX163" s="593"/>
      <c r="AY163" s="552"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6" t="s">
        <v>197</v>
      </c>
      <c r="O164" s="160"/>
      <c r="P164" s="557" t="str">
        <f>IFERROR(VLOOKUP(K164,【参考】数式用!$A$5:$J$27,MATCH(O164,【参考】数式用!$B$4:$J$4,0)+1,0),"")</f>
        <v/>
      </c>
      <c r="Q164" s="160"/>
      <c r="R164" s="557" t="str">
        <f>IFERROR(VLOOKUP(K164,【参考】数式用!$A$5:$J$27,MATCH(Q164,【参考】数式用!$B$4:$J$4,0)+1,0),"")</f>
        <v/>
      </c>
      <c r="S164" s="558" t="s">
        <v>19</v>
      </c>
      <c r="T164" s="559">
        <v>6</v>
      </c>
      <c r="U164" s="211" t="s">
        <v>10</v>
      </c>
      <c r="V164" s="79">
        <v>4</v>
      </c>
      <c r="W164" s="211" t="s">
        <v>45</v>
      </c>
      <c r="X164" s="559">
        <v>6</v>
      </c>
      <c r="Y164" s="211" t="s">
        <v>10</v>
      </c>
      <c r="Z164" s="79">
        <v>5</v>
      </c>
      <c r="AA164" s="211" t="s">
        <v>13</v>
      </c>
      <c r="AB164" s="560" t="s">
        <v>24</v>
      </c>
      <c r="AC164" s="561">
        <f t="shared" si="208"/>
        <v>2</v>
      </c>
      <c r="AD164" s="211" t="s">
        <v>38</v>
      </c>
      <c r="AE164" s="562" t="str">
        <f>IFERROR(ROUNDDOWN(ROUND(L164*R164,0)*M164,0)*AC164,"")</f>
        <v/>
      </c>
      <c r="AF164" s="563" t="str">
        <f>IFERROR(ROUNDDOWN(ROUND(L164*(R164-P164),0)*M164,0)*AC164,"")</f>
        <v/>
      </c>
      <c r="AG164" s="564"/>
      <c r="AH164" s="474"/>
      <c r="AI164" s="482"/>
      <c r="AJ164" s="479"/>
      <c r="AK164" s="480"/>
      <c r="AL164" s="460"/>
      <c r="AM164" s="461"/>
      <c r="AN164" s="565" t="str">
        <f t="shared" ref="AN164" si="215">IF(AP164="","",IF(R164&lt;P164,"！加算の要件上は問題ありませんが、令和６年３月と比較して４・５月に加算率が下がる計画になっています。",""))</f>
        <v/>
      </c>
      <c r="AP164" s="566" t="str">
        <f>IF(K164&lt;&gt;"","P列・R列に色付け","")</f>
        <v/>
      </c>
      <c r="AQ164" s="567" t="str">
        <f>IFERROR(VLOOKUP(K164,【参考】数式用!$AJ$2:$AK$24,2,FALSE),"")</f>
        <v/>
      </c>
      <c r="AR164" s="569" t="str">
        <f>Q164&amp;Q165&amp;Q166</f>
        <v/>
      </c>
      <c r="AS164" s="567" t="str">
        <f t="shared" ref="AS164" si="216">IF(AG166&lt;&gt;0,IF(AH166="○","入力済","未入力"),"")</f>
        <v/>
      </c>
      <c r="AT164" s="568" t="str">
        <f>IF(OR(Q164="処遇加算Ⅰ",Q164="処遇加算Ⅱ"),IF(OR(AI164="○",AI164="令和６年度中に満たす"),"入力済","未入力"),"")</f>
        <v/>
      </c>
      <c r="AU164" s="569" t="str">
        <f>IF(Q164="処遇加算Ⅲ",IF(AJ164="○","入力済","未入力"),"")</f>
        <v/>
      </c>
      <c r="AV164" s="567" t="str">
        <f>IF(Q164="処遇加算Ⅰ",IF(OR(AK164="○",AK164="令和６年度中に満たす"),"入力済","未入力"),"")</f>
        <v/>
      </c>
      <c r="AW164" s="56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2" t="str">
        <f>IF(Q165="特定加算Ⅰ",IF(AM165="","未入力","入力済"),"")</f>
        <v/>
      </c>
      <c r="AY164" s="552" t="str">
        <f>G164</f>
        <v/>
      </c>
    </row>
    <row r="165" spans="1:51" ht="32.1" customHeight="1">
      <c r="A165" s="1281"/>
      <c r="B165" s="1220"/>
      <c r="C165" s="1220"/>
      <c r="D165" s="1220"/>
      <c r="E165" s="1220"/>
      <c r="F165" s="1220"/>
      <c r="G165" s="1223"/>
      <c r="H165" s="1223"/>
      <c r="I165" s="1223"/>
      <c r="J165" s="1223"/>
      <c r="K165" s="1223"/>
      <c r="L165" s="1226"/>
      <c r="M165" s="1229"/>
      <c r="N165" s="570" t="s">
        <v>174</v>
      </c>
      <c r="O165" s="161"/>
      <c r="P165" s="571" t="str">
        <f>IFERROR(VLOOKUP(K164,【参考】数式用!$A$5:$J$27,MATCH(O165,【参考】数式用!$B$4:$J$4,0)+1,0),"")</f>
        <v/>
      </c>
      <c r="Q165" s="161"/>
      <c r="R165" s="571" t="str">
        <f>IFERROR(VLOOKUP(K164,【参考】数式用!$A$5:$J$27,MATCH(Q165,【参考】数式用!$B$4:$J$4,0)+1,0),"")</f>
        <v/>
      </c>
      <c r="S165" s="182" t="s">
        <v>19</v>
      </c>
      <c r="T165" s="572">
        <v>6</v>
      </c>
      <c r="U165" s="183" t="s">
        <v>10</v>
      </c>
      <c r="V165" s="118">
        <v>4</v>
      </c>
      <c r="W165" s="183" t="s">
        <v>45</v>
      </c>
      <c r="X165" s="572">
        <v>6</v>
      </c>
      <c r="Y165" s="183" t="s">
        <v>10</v>
      </c>
      <c r="Z165" s="118">
        <v>5</v>
      </c>
      <c r="AA165" s="183" t="s">
        <v>13</v>
      </c>
      <c r="AB165" s="573" t="s">
        <v>24</v>
      </c>
      <c r="AC165" s="574">
        <f t="shared" si="208"/>
        <v>2</v>
      </c>
      <c r="AD165" s="183" t="s">
        <v>38</v>
      </c>
      <c r="AE165" s="575" t="str">
        <f>IFERROR(ROUNDDOWN(ROUND(L164*R165,0)*M164,0)*AC165,"")</f>
        <v/>
      </c>
      <c r="AF165" s="576" t="str">
        <f>IFERROR(ROUNDDOWN(ROUND(L164*(R165-P165),0)*M164,0)*AC165,"")</f>
        <v/>
      </c>
      <c r="AG165" s="577"/>
      <c r="AH165" s="462"/>
      <c r="AI165" s="463"/>
      <c r="AJ165" s="464"/>
      <c r="AK165" s="465"/>
      <c r="AL165" s="466"/>
      <c r="AM165" s="467"/>
      <c r="AN165" s="57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9"/>
      <c r="AP165" s="566" t="str">
        <f>IF(K164&lt;&gt;"","P列・R列に色付け","")</f>
        <v/>
      </c>
      <c r="AY165" s="552" t="str">
        <f>G164</f>
        <v/>
      </c>
    </row>
    <row r="166" spans="1:51" ht="32.1" customHeight="1" thickBot="1">
      <c r="A166" s="1282"/>
      <c r="B166" s="1221"/>
      <c r="C166" s="1221"/>
      <c r="D166" s="1221"/>
      <c r="E166" s="1221"/>
      <c r="F166" s="1221"/>
      <c r="G166" s="1224"/>
      <c r="H166" s="1224"/>
      <c r="I166" s="1224"/>
      <c r="J166" s="1224"/>
      <c r="K166" s="1224"/>
      <c r="L166" s="1227"/>
      <c r="M166" s="1230"/>
      <c r="N166" s="580" t="s">
        <v>140</v>
      </c>
      <c r="O166" s="164"/>
      <c r="P166" s="600" t="str">
        <f>IFERROR(VLOOKUP(K164,【参考】数式用!$A$5:$J$27,MATCH(O166,【参考】数式用!$B$4:$J$4,0)+1,0),"")</f>
        <v/>
      </c>
      <c r="Q166" s="162"/>
      <c r="R166" s="581" t="str">
        <f>IFERROR(VLOOKUP(K164,【参考】数式用!$A$5:$J$27,MATCH(Q166,【参考】数式用!$B$4:$J$4,0)+1,0),"")</f>
        <v/>
      </c>
      <c r="S166" s="582" t="s">
        <v>19</v>
      </c>
      <c r="T166" s="583">
        <v>6</v>
      </c>
      <c r="U166" s="584" t="s">
        <v>10</v>
      </c>
      <c r="V166" s="119">
        <v>4</v>
      </c>
      <c r="W166" s="584" t="s">
        <v>45</v>
      </c>
      <c r="X166" s="583">
        <v>6</v>
      </c>
      <c r="Y166" s="584" t="s">
        <v>10</v>
      </c>
      <c r="Z166" s="119">
        <v>5</v>
      </c>
      <c r="AA166" s="584" t="s">
        <v>13</v>
      </c>
      <c r="AB166" s="585" t="s">
        <v>24</v>
      </c>
      <c r="AC166" s="586">
        <f t="shared" si="208"/>
        <v>2</v>
      </c>
      <c r="AD166" s="584" t="s">
        <v>38</v>
      </c>
      <c r="AE166" s="599" t="str">
        <f>IFERROR(ROUNDDOWN(ROUND(L164*R166,0)*M164,0)*AC166,"")</f>
        <v/>
      </c>
      <c r="AF166" s="588" t="str">
        <f>IFERROR(ROUNDDOWN(ROUND(L164*(R166-P166),0)*M164,0)*AC166,"")</f>
        <v/>
      </c>
      <c r="AG166" s="589">
        <f t="shared" si="156"/>
        <v>0</v>
      </c>
      <c r="AH166" s="468"/>
      <c r="AI166" s="469"/>
      <c r="AJ166" s="470"/>
      <c r="AK166" s="471"/>
      <c r="AL166" s="472"/>
      <c r="AM166" s="473"/>
      <c r="AN166" s="59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1" t="str">
        <f>IF(K164&lt;&gt;"","P列・R列に色付け","")</f>
        <v/>
      </c>
      <c r="AQ166" s="592"/>
      <c r="AR166" s="592"/>
      <c r="AX166" s="593"/>
      <c r="AY166" s="552"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6" t="s">
        <v>197</v>
      </c>
      <c r="O167" s="160"/>
      <c r="P167" s="557" t="str">
        <f>IFERROR(VLOOKUP(K167,【参考】数式用!$A$5:$J$27,MATCH(O167,【参考】数式用!$B$4:$J$4,0)+1,0),"")</f>
        <v/>
      </c>
      <c r="Q167" s="160"/>
      <c r="R167" s="557" t="str">
        <f>IFERROR(VLOOKUP(K167,【参考】数式用!$A$5:$J$27,MATCH(Q167,【参考】数式用!$B$4:$J$4,0)+1,0),"")</f>
        <v/>
      </c>
      <c r="S167" s="558" t="s">
        <v>19</v>
      </c>
      <c r="T167" s="559">
        <v>6</v>
      </c>
      <c r="U167" s="211" t="s">
        <v>10</v>
      </c>
      <c r="V167" s="79">
        <v>4</v>
      </c>
      <c r="W167" s="211" t="s">
        <v>45</v>
      </c>
      <c r="X167" s="559">
        <v>6</v>
      </c>
      <c r="Y167" s="211" t="s">
        <v>10</v>
      </c>
      <c r="Z167" s="79">
        <v>5</v>
      </c>
      <c r="AA167" s="211" t="s">
        <v>13</v>
      </c>
      <c r="AB167" s="560" t="s">
        <v>24</v>
      </c>
      <c r="AC167" s="561">
        <f t="shared" si="208"/>
        <v>2</v>
      </c>
      <c r="AD167" s="211" t="s">
        <v>38</v>
      </c>
      <c r="AE167" s="562" t="str">
        <f>IFERROR(ROUNDDOWN(ROUND(L167*R167,0)*M167,0)*AC167,"")</f>
        <v/>
      </c>
      <c r="AF167" s="563" t="str">
        <f>IFERROR(ROUNDDOWN(ROUND(L167*(R167-P167),0)*M167,0)*AC167,"")</f>
        <v/>
      </c>
      <c r="AG167" s="564"/>
      <c r="AH167" s="474"/>
      <c r="AI167" s="482"/>
      <c r="AJ167" s="479"/>
      <c r="AK167" s="480"/>
      <c r="AL167" s="460"/>
      <c r="AM167" s="461"/>
      <c r="AN167" s="565" t="str">
        <f t="shared" ref="AN167" si="219">IF(AP167="","",IF(R167&lt;P167,"！加算の要件上は問題ありませんが、令和６年３月と比較して４・５月に加算率が下がる計画になっています。",""))</f>
        <v/>
      </c>
      <c r="AP167" s="566" t="str">
        <f>IF(K167&lt;&gt;"","P列・R列に色付け","")</f>
        <v/>
      </c>
      <c r="AQ167" s="567" t="str">
        <f>IFERROR(VLOOKUP(K167,【参考】数式用!$AJ$2:$AK$24,2,FALSE),"")</f>
        <v/>
      </c>
      <c r="AR167" s="569" t="str">
        <f>Q167&amp;Q168&amp;Q169</f>
        <v/>
      </c>
      <c r="AS167" s="567" t="str">
        <f t="shared" ref="AS167" si="220">IF(AG169&lt;&gt;0,IF(AH169="○","入力済","未入力"),"")</f>
        <v/>
      </c>
      <c r="AT167" s="568" t="str">
        <f>IF(OR(Q167="処遇加算Ⅰ",Q167="処遇加算Ⅱ"),IF(OR(AI167="○",AI167="令和６年度中に満たす"),"入力済","未入力"),"")</f>
        <v/>
      </c>
      <c r="AU167" s="569" t="str">
        <f>IF(Q167="処遇加算Ⅲ",IF(AJ167="○","入力済","未入力"),"")</f>
        <v/>
      </c>
      <c r="AV167" s="567" t="str">
        <f>IF(Q167="処遇加算Ⅰ",IF(OR(AK167="○",AK167="令和６年度中に満たす"),"入力済","未入力"),"")</f>
        <v/>
      </c>
      <c r="AW167" s="56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2" t="str">
        <f>IF(Q168="特定加算Ⅰ",IF(AM168="","未入力","入力済"),"")</f>
        <v/>
      </c>
      <c r="AY167" s="552" t="str">
        <f>G167</f>
        <v/>
      </c>
    </row>
    <row r="168" spans="1:51" ht="32.1" customHeight="1">
      <c r="A168" s="1281"/>
      <c r="B168" s="1220"/>
      <c r="C168" s="1220"/>
      <c r="D168" s="1220"/>
      <c r="E168" s="1220"/>
      <c r="F168" s="1220"/>
      <c r="G168" s="1223"/>
      <c r="H168" s="1223"/>
      <c r="I168" s="1223"/>
      <c r="J168" s="1223"/>
      <c r="K168" s="1223"/>
      <c r="L168" s="1226"/>
      <c r="M168" s="1229"/>
      <c r="N168" s="570" t="s">
        <v>174</v>
      </c>
      <c r="O168" s="161"/>
      <c r="P168" s="571" t="str">
        <f>IFERROR(VLOOKUP(K167,【参考】数式用!$A$5:$J$27,MATCH(O168,【参考】数式用!$B$4:$J$4,0)+1,0),"")</f>
        <v/>
      </c>
      <c r="Q168" s="161"/>
      <c r="R168" s="571" t="str">
        <f>IFERROR(VLOOKUP(K167,【参考】数式用!$A$5:$J$27,MATCH(Q168,【参考】数式用!$B$4:$J$4,0)+1,0),"")</f>
        <v/>
      </c>
      <c r="S168" s="182" t="s">
        <v>19</v>
      </c>
      <c r="T168" s="572">
        <v>6</v>
      </c>
      <c r="U168" s="183" t="s">
        <v>10</v>
      </c>
      <c r="V168" s="118">
        <v>4</v>
      </c>
      <c r="W168" s="183" t="s">
        <v>45</v>
      </c>
      <c r="X168" s="572">
        <v>6</v>
      </c>
      <c r="Y168" s="183" t="s">
        <v>10</v>
      </c>
      <c r="Z168" s="118">
        <v>5</v>
      </c>
      <c r="AA168" s="183" t="s">
        <v>13</v>
      </c>
      <c r="AB168" s="573" t="s">
        <v>24</v>
      </c>
      <c r="AC168" s="574">
        <f t="shared" si="208"/>
        <v>2</v>
      </c>
      <c r="AD168" s="183" t="s">
        <v>38</v>
      </c>
      <c r="AE168" s="575" t="str">
        <f>IFERROR(ROUNDDOWN(ROUND(L167*R168,0)*M167,0)*AC168,"")</f>
        <v/>
      </c>
      <c r="AF168" s="576" t="str">
        <f>IFERROR(ROUNDDOWN(ROUND(L167*(R168-P168),0)*M167,0)*AC168,"")</f>
        <v/>
      </c>
      <c r="AG168" s="577"/>
      <c r="AH168" s="462"/>
      <c r="AI168" s="463"/>
      <c r="AJ168" s="464"/>
      <c r="AK168" s="465"/>
      <c r="AL168" s="466"/>
      <c r="AM168" s="467"/>
      <c r="AN168" s="57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9"/>
      <c r="AP168" s="566" t="str">
        <f>IF(K167&lt;&gt;"","P列・R列に色付け","")</f>
        <v/>
      </c>
      <c r="AY168" s="552" t="str">
        <f>G167</f>
        <v/>
      </c>
    </row>
    <row r="169" spans="1:51" ht="32.1" customHeight="1" thickBot="1">
      <c r="A169" s="1282"/>
      <c r="B169" s="1221"/>
      <c r="C169" s="1221"/>
      <c r="D169" s="1221"/>
      <c r="E169" s="1221"/>
      <c r="F169" s="1221"/>
      <c r="G169" s="1224"/>
      <c r="H169" s="1224"/>
      <c r="I169" s="1224"/>
      <c r="J169" s="1224"/>
      <c r="K169" s="1224"/>
      <c r="L169" s="1227"/>
      <c r="M169" s="1230"/>
      <c r="N169" s="580" t="s">
        <v>140</v>
      </c>
      <c r="O169" s="164"/>
      <c r="P169" s="600" t="str">
        <f>IFERROR(VLOOKUP(K167,【参考】数式用!$A$5:$J$27,MATCH(O169,【参考】数式用!$B$4:$J$4,0)+1,0),"")</f>
        <v/>
      </c>
      <c r="Q169" s="162"/>
      <c r="R169" s="581" t="str">
        <f>IFERROR(VLOOKUP(K167,【参考】数式用!$A$5:$J$27,MATCH(Q169,【参考】数式用!$B$4:$J$4,0)+1,0),"")</f>
        <v/>
      </c>
      <c r="S169" s="582" t="s">
        <v>19</v>
      </c>
      <c r="T169" s="583">
        <v>6</v>
      </c>
      <c r="U169" s="584" t="s">
        <v>10</v>
      </c>
      <c r="V169" s="119">
        <v>4</v>
      </c>
      <c r="W169" s="584" t="s">
        <v>45</v>
      </c>
      <c r="X169" s="583">
        <v>6</v>
      </c>
      <c r="Y169" s="584" t="s">
        <v>10</v>
      </c>
      <c r="Z169" s="119">
        <v>5</v>
      </c>
      <c r="AA169" s="584" t="s">
        <v>13</v>
      </c>
      <c r="AB169" s="585" t="s">
        <v>24</v>
      </c>
      <c r="AC169" s="586">
        <f t="shared" si="208"/>
        <v>2</v>
      </c>
      <c r="AD169" s="584" t="s">
        <v>38</v>
      </c>
      <c r="AE169" s="599" t="str">
        <f>IFERROR(ROUNDDOWN(ROUND(L167*R169,0)*M167,0)*AC169,"")</f>
        <v/>
      </c>
      <c r="AF169" s="588" t="str">
        <f>IFERROR(ROUNDDOWN(ROUND(L167*(R169-P169),0)*M167,0)*AC169,"")</f>
        <v/>
      </c>
      <c r="AG169" s="589">
        <f t="shared" si="156"/>
        <v>0</v>
      </c>
      <c r="AH169" s="468"/>
      <c r="AI169" s="469"/>
      <c r="AJ169" s="470"/>
      <c r="AK169" s="471"/>
      <c r="AL169" s="472"/>
      <c r="AM169" s="473"/>
      <c r="AN169" s="59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1" t="str">
        <f>IF(K167&lt;&gt;"","P列・R列に色付け","")</f>
        <v/>
      </c>
      <c r="AQ169" s="592"/>
      <c r="AR169" s="592"/>
      <c r="AX169" s="593"/>
      <c r="AY169" s="552"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6" t="s">
        <v>197</v>
      </c>
      <c r="O170" s="160"/>
      <c r="P170" s="557" t="str">
        <f>IFERROR(VLOOKUP(K170,【参考】数式用!$A$5:$J$27,MATCH(O170,【参考】数式用!$B$4:$J$4,0)+1,0),"")</f>
        <v/>
      </c>
      <c r="Q170" s="160"/>
      <c r="R170" s="557" t="str">
        <f>IFERROR(VLOOKUP(K170,【参考】数式用!$A$5:$J$27,MATCH(Q170,【参考】数式用!$B$4:$J$4,0)+1,0),"")</f>
        <v/>
      </c>
      <c r="S170" s="558" t="s">
        <v>19</v>
      </c>
      <c r="T170" s="559">
        <v>6</v>
      </c>
      <c r="U170" s="211" t="s">
        <v>10</v>
      </c>
      <c r="V170" s="79">
        <v>4</v>
      </c>
      <c r="W170" s="211" t="s">
        <v>45</v>
      </c>
      <c r="X170" s="559">
        <v>6</v>
      </c>
      <c r="Y170" s="211" t="s">
        <v>10</v>
      </c>
      <c r="Z170" s="79">
        <v>5</v>
      </c>
      <c r="AA170" s="211" t="s">
        <v>13</v>
      </c>
      <c r="AB170" s="560" t="s">
        <v>24</v>
      </c>
      <c r="AC170" s="561">
        <f t="shared" si="208"/>
        <v>2</v>
      </c>
      <c r="AD170" s="211" t="s">
        <v>38</v>
      </c>
      <c r="AE170" s="562" t="str">
        <f>IFERROR(ROUNDDOWN(ROUND(L170*R170,0)*M170,0)*AC170,"")</f>
        <v/>
      </c>
      <c r="AF170" s="563" t="str">
        <f>IFERROR(ROUNDDOWN(ROUND(L170*(R170-P170),0)*M170,0)*AC170,"")</f>
        <v/>
      </c>
      <c r="AG170" s="564"/>
      <c r="AH170" s="474"/>
      <c r="AI170" s="482"/>
      <c r="AJ170" s="479"/>
      <c r="AK170" s="480"/>
      <c r="AL170" s="460"/>
      <c r="AM170" s="461"/>
      <c r="AN170" s="565" t="str">
        <f t="shared" ref="AN170" si="223">IF(AP170="","",IF(R170&lt;P170,"！加算の要件上は問題ありませんが、令和６年３月と比較して４・５月に加算率が下がる計画になっています。",""))</f>
        <v/>
      </c>
      <c r="AP170" s="566" t="str">
        <f>IF(K170&lt;&gt;"","P列・R列に色付け","")</f>
        <v/>
      </c>
      <c r="AQ170" s="567" t="str">
        <f>IFERROR(VLOOKUP(K170,【参考】数式用!$AJ$2:$AK$24,2,FALSE),"")</f>
        <v/>
      </c>
      <c r="AR170" s="569" t="str">
        <f>Q170&amp;Q171&amp;Q172</f>
        <v/>
      </c>
      <c r="AS170" s="567" t="str">
        <f t="shared" ref="AS170" si="224">IF(AG172&lt;&gt;0,IF(AH172="○","入力済","未入力"),"")</f>
        <v/>
      </c>
      <c r="AT170" s="568" t="str">
        <f>IF(OR(Q170="処遇加算Ⅰ",Q170="処遇加算Ⅱ"),IF(OR(AI170="○",AI170="令和６年度中に満たす"),"入力済","未入力"),"")</f>
        <v/>
      </c>
      <c r="AU170" s="569" t="str">
        <f>IF(Q170="処遇加算Ⅲ",IF(AJ170="○","入力済","未入力"),"")</f>
        <v/>
      </c>
      <c r="AV170" s="567" t="str">
        <f>IF(Q170="処遇加算Ⅰ",IF(OR(AK170="○",AK170="令和６年度中に満たす"),"入力済","未入力"),"")</f>
        <v/>
      </c>
      <c r="AW170" s="56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2" t="str">
        <f>IF(Q171="特定加算Ⅰ",IF(AM171="","未入力","入力済"),"")</f>
        <v/>
      </c>
      <c r="AY170" s="552" t="str">
        <f>G170</f>
        <v/>
      </c>
    </row>
    <row r="171" spans="1:51" ht="32.1" customHeight="1">
      <c r="A171" s="1281"/>
      <c r="B171" s="1220"/>
      <c r="C171" s="1220"/>
      <c r="D171" s="1220"/>
      <c r="E171" s="1220"/>
      <c r="F171" s="1220"/>
      <c r="G171" s="1223"/>
      <c r="H171" s="1223"/>
      <c r="I171" s="1223"/>
      <c r="J171" s="1223"/>
      <c r="K171" s="1223"/>
      <c r="L171" s="1226"/>
      <c r="M171" s="1229"/>
      <c r="N171" s="570" t="s">
        <v>174</v>
      </c>
      <c r="O171" s="161"/>
      <c r="P171" s="571" t="str">
        <f>IFERROR(VLOOKUP(K170,【参考】数式用!$A$5:$J$27,MATCH(O171,【参考】数式用!$B$4:$J$4,0)+1,0),"")</f>
        <v/>
      </c>
      <c r="Q171" s="161"/>
      <c r="R171" s="571" t="str">
        <f>IFERROR(VLOOKUP(K170,【参考】数式用!$A$5:$J$27,MATCH(Q171,【参考】数式用!$B$4:$J$4,0)+1,0),"")</f>
        <v/>
      </c>
      <c r="S171" s="182" t="s">
        <v>19</v>
      </c>
      <c r="T171" s="572">
        <v>6</v>
      </c>
      <c r="U171" s="183" t="s">
        <v>10</v>
      </c>
      <c r="V171" s="118">
        <v>4</v>
      </c>
      <c r="W171" s="183" t="s">
        <v>45</v>
      </c>
      <c r="X171" s="572">
        <v>6</v>
      </c>
      <c r="Y171" s="183" t="s">
        <v>10</v>
      </c>
      <c r="Z171" s="118">
        <v>5</v>
      </c>
      <c r="AA171" s="183" t="s">
        <v>13</v>
      </c>
      <c r="AB171" s="573" t="s">
        <v>24</v>
      </c>
      <c r="AC171" s="574">
        <f t="shared" si="208"/>
        <v>2</v>
      </c>
      <c r="AD171" s="183" t="s">
        <v>38</v>
      </c>
      <c r="AE171" s="575" t="str">
        <f>IFERROR(ROUNDDOWN(ROUND(L170*R171,0)*M170,0)*AC171,"")</f>
        <v/>
      </c>
      <c r="AF171" s="576" t="str">
        <f>IFERROR(ROUNDDOWN(ROUND(L170*(R171-P171),0)*M170,0)*AC171,"")</f>
        <v/>
      </c>
      <c r="AG171" s="577"/>
      <c r="AH171" s="462"/>
      <c r="AI171" s="463"/>
      <c r="AJ171" s="464"/>
      <c r="AK171" s="465"/>
      <c r="AL171" s="466"/>
      <c r="AM171" s="467"/>
      <c r="AN171" s="57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9"/>
      <c r="AP171" s="566" t="str">
        <f>IF(K170&lt;&gt;"","P列・R列に色付け","")</f>
        <v/>
      </c>
      <c r="AY171" s="552" t="str">
        <f>G170</f>
        <v/>
      </c>
    </row>
    <row r="172" spans="1:51" ht="32.1" customHeight="1" thickBot="1">
      <c r="A172" s="1282"/>
      <c r="B172" s="1221"/>
      <c r="C172" s="1221"/>
      <c r="D172" s="1221"/>
      <c r="E172" s="1221"/>
      <c r="F172" s="1221"/>
      <c r="G172" s="1224"/>
      <c r="H172" s="1224"/>
      <c r="I172" s="1224"/>
      <c r="J172" s="1224"/>
      <c r="K172" s="1224"/>
      <c r="L172" s="1227"/>
      <c r="M172" s="1230"/>
      <c r="N172" s="580" t="s">
        <v>140</v>
      </c>
      <c r="O172" s="164"/>
      <c r="P172" s="600" t="str">
        <f>IFERROR(VLOOKUP(K170,【参考】数式用!$A$5:$J$27,MATCH(O172,【参考】数式用!$B$4:$J$4,0)+1,0),"")</f>
        <v/>
      </c>
      <c r="Q172" s="162"/>
      <c r="R172" s="581" t="str">
        <f>IFERROR(VLOOKUP(K170,【参考】数式用!$A$5:$J$27,MATCH(Q172,【参考】数式用!$B$4:$J$4,0)+1,0),"")</f>
        <v/>
      </c>
      <c r="S172" s="582" t="s">
        <v>19</v>
      </c>
      <c r="T172" s="583">
        <v>6</v>
      </c>
      <c r="U172" s="584" t="s">
        <v>10</v>
      </c>
      <c r="V172" s="119">
        <v>4</v>
      </c>
      <c r="W172" s="584" t="s">
        <v>45</v>
      </c>
      <c r="X172" s="583">
        <v>6</v>
      </c>
      <c r="Y172" s="584" t="s">
        <v>10</v>
      </c>
      <c r="Z172" s="119">
        <v>5</v>
      </c>
      <c r="AA172" s="584" t="s">
        <v>13</v>
      </c>
      <c r="AB172" s="585" t="s">
        <v>24</v>
      </c>
      <c r="AC172" s="586">
        <f t="shared" si="208"/>
        <v>2</v>
      </c>
      <c r="AD172" s="584" t="s">
        <v>38</v>
      </c>
      <c r="AE172" s="599" t="str">
        <f>IFERROR(ROUNDDOWN(ROUND(L170*R172,0)*M170,0)*AC172,"")</f>
        <v/>
      </c>
      <c r="AF172" s="588" t="str">
        <f>IFERROR(ROUNDDOWN(ROUND(L170*(R172-P172),0)*M170,0)*AC172,"")</f>
        <v/>
      </c>
      <c r="AG172" s="589">
        <f t="shared" si="156"/>
        <v>0</v>
      </c>
      <c r="AH172" s="468"/>
      <c r="AI172" s="469"/>
      <c r="AJ172" s="470"/>
      <c r="AK172" s="471"/>
      <c r="AL172" s="472"/>
      <c r="AM172" s="473"/>
      <c r="AN172" s="59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1" t="str">
        <f>IF(K170&lt;&gt;"","P列・R列に色付け","")</f>
        <v/>
      </c>
      <c r="AQ172" s="592"/>
      <c r="AR172" s="592"/>
      <c r="AX172" s="593"/>
      <c r="AY172" s="552"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6" t="s">
        <v>197</v>
      </c>
      <c r="O173" s="160"/>
      <c r="P173" s="557" t="str">
        <f>IFERROR(VLOOKUP(K173,【参考】数式用!$A$5:$J$27,MATCH(O173,【参考】数式用!$B$4:$J$4,0)+1,0),"")</f>
        <v/>
      </c>
      <c r="Q173" s="160"/>
      <c r="R173" s="557" t="str">
        <f>IFERROR(VLOOKUP(K173,【参考】数式用!$A$5:$J$27,MATCH(Q173,【参考】数式用!$B$4:$J$4,0)+1,0),"")</f>
        <v/>
      </c>
      <c r="S173" s="558" t="s">
        <v>19</v>
      </c>
      <c r="T173" s="559">
        <v>6</v>
      </c>
      <c r="U173" s="211" t="s">
        <v>10</v>
      </c>
      <c r="V173" s="79">
        <v>4</v>
      </c>
      <c r="W173" s="211" t="s">
        <v>45</v>
      </c>
      <c r="X173" s="559">
        <v>6</v>
      </c>
      <c r="Y173" s="211" t="s">
        <v>10</v>
      </c>
      <c r="Z173" s="79">
        <v>5</v>
      </c>
      <c r="AA173" s="211" t="s">
        <v>13</v>
      </c>
      <c r="AB173" s="560" t="s">
        <v>24</v>
      </c>
      <c r="AC173" s="561">
        <f t="shared" si="208"/>
        <v>2</v>
      </c>
      <c r="AD173" s="211" t="s">
        <v>38</v>
      </c>
      <c r="AE173" s="562" t="str">
        <f>IFERROR(ROUNDDOWN(ROUND(L173*R173,0)*M173,0)*AC173,"")</f>
        <v/>
      </c>
      <c r="AF173" s="563" t="str">
        <f>IFERROR(ROUNDDOWN(ROUND(L173*(R173-P173),0)*M173,0)*AC173,"")</f>
        <v/>
      </c>
      <c r="AG173" s="564"/>
      <c r="AH173" s="474"/>
      <c r="AI173" s="482"/>
      <c r="AJ173" s="479"/>
      <c r="AK173" s="480"/>
      <c r="AL173" s="460"/>
      <c r="AM173" s="461"/>
      <c r="AN173" s="565" t="str">
        <f t="shared" ref="AN173" si="227">IF(AP173="","",IF(R173&lt;P173,"！加算の要件上は問題ありませんが、令和６年３月と比較して４・５月に加算率が下がる計画になっています。",""))</f>
        <v/>
      </c>
      <c r="AP173" s="566" t="str">
        <f>IF(K173&lt;&gt;"","P列・R列に色付け","")</f>
        <v/>
      </c>
      <c r="AQ173" s="567" t="str">
        <f>IFERROR(VLOOKUP(K173,【参考】数式用!$AJ$2:$AK$24,2,FALSE),"")</f>
        <v/>
      </c>
      <c r="AR173" s="569" t="str">
        <f>Q173&amp;Q174&amp;Q175</f>
        <v/>
      </c>
      <c r="AS173" s="567" t="str">
        <f t="shared" ref="AS173" si="228">IF(AG175&lt;&gt;0,IF(AH175="○","入力済","未入力"),"")</f>
        <v/>
      </c>
      <c r="AT173" s="568" t="str">
        <f>IF(OR(Q173="処遇加算Ⅰ",Q173="処遇加算Ⅱ"),IF(OR(AI173="○",AI173="令和６年度中に満たす"),"入力済","未入力"),"")</f>
        <v/>
      </c>
      <c r="AU173" s="569" t="str">
        <f>IF(Q173="処遇加算Ⅲ",IF(AJ173="○","入力済","未入力"),"")</f>
        <v/>
      </c>
      <c r="AV173" s="567" t="str">
        <f>IF(Q173="処遇加算Ⅰ",IF(OR(AK173="○",AK173="令和６年度中に満たす"),"入力済","未入力"),"")</f>
        <v/>
      </c>
      <c r="AW173" s="56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2" t="str">
        <f>IF(Q174="特定加算Ⅰ",IF(AM174="","未入力","入力済"),"")</f>
        <v/>
      </c>
      <c r="AY173" s="552" t="str">
        <f>G173</f>
        <v/>
      </c>
    </row>
    <row r="174" spans="1:51" ht="32.1" customHeight="1">
      <c r="A174" s="1281"/>
      <c r="B174" s="1220"/>
      <c r="C174" s="1220"/>
      <c r="D174" s="1220"/>
      <c r="E174" s="1220"/>
      <c r="F174" s="1220"/>
      <c r="G174" s="1223"/>
      <c r="H174" s="1223"/>
      <c r="I174" s="1223"/>
      <c r="J174" s="1223"/>
      <c r="K174" s="1223"/>
      <c r="L174" s="1226"/>
      <c r="M174" s="1229"/>
      <c r="N174" s="570" t="s">
        <v>174</v>
      </c>
      <c r="O174" s="161"/>
      <c r="P174" s="571" t="str">
        <f>IFERROR(VLOOKUP(K173,【参考】数式用!$A$5:$J$27,MATCH(O174,【参考】数式用!$B$4:$J$4,0)+1,0),"")</f>
        <v/>
      </c>
      <c r="Q174" s="161"/>
      <c r="R174" s="571" t="str">
        <f>IFERROR(VLOOKUP(K173,【参考】数式用!$A$5:$J$27,MATCH(Q174,【参考】数式用!$B$4:$J$4,0)+1,0),"")</f>
        <v/>
      </c>
      <c r="S174" s="182" t="s">
        <v>19</v>
      </c>
      <c r="T174" s="572">
        <v>6</v>
      </c>
      <c r="U174" s="183" t="s">
        <v>10</v>
      </c>
      <c r="V174" s="118">
        <v>4</v>
      </c>
      <c r="W174" s="183" t="s">
        <v>45</v>
      </c>
      <c r="X174" s="572">
        <v>6</v>
      </c>
      <c r="Y174" s="183" t="s">
        <v>10</v>
      </c>
      <c r="Z174" s="118">
        <v>5</v>
      </c>
      <c r="AA174" s="183" t="s">
        <v>13</v>
      </c>
      <c r="AB174" s="573" t="s">
        <v>24</v>
      </c>
      <c r="AC174" s="574">
        <f t="shared" si="208"/>
        <v>2</v>
      </c>
      <c r="AD174" s="183" t="s">
        <v>38</v>
      </c>
      <c r="AE174" s="575" t="str">
        <f>IFERROR(ROUNDDOWN(ROUND(L173*R174,0)*M173,0)*AC174,"")</f>
        <v/>
      </c>
      <c r="AF174" s="576" t="str">
        <f>IFERROR(ROUNDDOWN(ROUND(L173*(R174-P174),0)*M173,0)*AC174,"")</f>
        <v/>
      </c>
      <c r="AG174" s="577"/>
      <c r="AH174" s="462"/>
      <c r="AI174" s="463"/>
      <c r="AJ174" s="464"/>
      <c r="AK174" s="465"/>
      <c r="AL174" s="466"/>
      <c r="AM174" s="467"/>
      <c r="AN174" s="57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9"/>
      <c r="AP174" s="566" t="str">
        <f>IF(K173&lt;&gt;"","P列・R列に色付け","")</f>
        <v/>
      </c>
      <c r="AY174" s="552" t="str">
        <f>G173</f>
        <v/>
      </c>
    </row>
    <row r="175" spans="1:51" ht="32.1" customHeight="1" thickBot="1">
      <c r="A175" s="1282"/>
      <c r="B175" s="1221"/>
      <c r="C175" s="1221"/>
      <c r="D175" s="1221"/>
      <c r="E175" s="1221"/>
      <c r="F175" s="1221"/>
      <c r="G175" s="1224"/>
      <c r="H175" s="1224"/>
      <c r="I175" s="1224"/>
      <c r="J175" s="1224"/>
      <c r="K175" s="1224"/>
      <c r="L175" s="1227"/>
      <c r="M175" s="1230"/>
      <c r="N175" s="580" t="s">
        <v>140</v>
      </c>
      <c r="O175" s="164"/>
      <c r="P175" s="600" t="str">
        <f>IFERROR(VLOOKUP(K173,【参考】数式用!$A$5:$J$27,MATCH(O175,【参考】数式用!$B$4:$J$4,0)+1,0),"")</f>
        <v/>
      </c>
      <c r="Q175" s="162"/>
      <c r="R175" s="581" t="str">
        <f>IFERROR(VLOOKUP(K173,【参考】数式用!$A$5:$J$27,MATCH(Q175,【参考】数式用!$B$4:$J$4,0)+1,0),"")</f>
        <v/>
      </c>
      <c r="S175" s="582" t="s">
        <v>19</v>
      </c>
      <c r="T175" s="583">
        <v>6</v>
      </c>
      <c r="U175" s="584" t="s">
        <v>10</v>
      </c>
      <c r="V175" s="119">
        <v>4</v>
      </c>
      <c r="W175" s="584" t="s">
        <v>45</v>
      </c>
      <c r="X175" s="583">
        <v>6</v>
      </c>
      <c r="Y175" s="584" t="s">
        <v>10</v>
      </c>
      <c r="Z175" s="119">
        <v>5</v>
      </c>
      <c r="AA175" s="584" t="s">
        <v>13</v>
      </c>
      <c r="AB175" s="585" t="s">
        <v>24</v>
      </c>
      <c r="AC175" s="586">
        <f t="shared" si="208"/>
        <v>2</v>
      </c>
      <c r="AD175" s="584" t="s">
        <v>38</v>
      </c>
      <c r="AE175" s="599" t="str">
        <f>IFERROR(ROUNDDOWN(ROUND(L173*R175,0)*M173,0)*AC175,"")</f>
        <v/>
      </c>
      <c r="AF175" s="588" t="str">
        <f>IFERROR(ROUNDDOWN(ROUND(L173*(R175-P175),0)*M173,0)*AC175,"")</f>
        <v/>
      </c>
      <c r="AG175" s="589">
        <f t="shared" si="156"/>
        <v>0</v>
      </c>
      <c r="AH175" s="468"/>
      <c r="AI175" s="469"/>
      <c r="AJ175" s="470"/>
      <c r="AK175" s="471"/>
      <c r="AL175" s="472"/>
      <c r="AM175" s="473"/>
      <c r="AN175" s="59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1" t="str">
        <f>IF(K173&lt;&gt;"","P列・R列に色付け","")</f>
        <v/>
      </c>
      <c r="AQ175" s="592"/>
      <c r="AR175" s="592"/>
      <c r="AX175" s="593"/>
      <c r="AY175" s="552"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6" t="s">
        <v>197</v>
      </c>
      <c r="O176" s="160"/>
      <c r="P176" s="557" t="str">
        <f>IFERROR(VLOOKUP(K176,【参考】数式用!$A$5:$J$27,MATCH(O176,【参考】数式用!$B$4:$J$4,0)+1,0),"")</f>
        <v/>
      </c>
      <c r="Q176" s="160"/>
      <c r="R176" s="557" t="str">
        <f>IFERROR(VLOOKUP(K176,【参考】数式用!$A$5:$J$27,MATCH(Q176,【参考】数式用!$B$4:$J$4,0)+1,0),"")</f>
        <v/>
      </c>
      <c r="S176" s="558" t="s">
        <v>19</v>
      </c>
      <c r="T176" s="559">
        <v>6</v>
      </c>
      <c r="U176" s="211" t="s">
        <v>10</v>
      </c>
      <c r="V176" s="79">
        <v>4</v>
      </c>
      <c r="W176" s="211" t="s">
        <v>45</v>
      </c>
      <c r="X176" s="559">
        <v>6</v>
      </c>
      <c r="Y176" s="211" t="s">
        <v>10</v>
      </c>
      <c r="Z176" s="79">
        <v>5</v>
      </c>
      <c r="AA176" s="211" t="s">
        <v>13</v>
      </c>
      <c r="AB176" s="560" t="s">
        <v>24</v>
      </c>
      <c r="AC176" s="561">
        <f t="shared" si="208"/>
        <v>2</v>
      </c>
      <c r="AD176" s="211" t="s">
        <v>38</v>
      </c>
      <c r="AE176" s="562" t="str">
        <f>IFERROR(ROUNDDOWN(ROUND(L176*R176,0)*M176,0)*AC176,"")</f>
        <v/>
      </c>
      <c r="AF176" s="563" t="str">
        <f>IFERROR(ROUNDDOWN(ROUND(L176*(R176-P176),0)*M176,0)*AC176,"")</f>
        <v/>
      </c>
      <c r="AG176" s="564"/>
      <c r="AH176" s="474"/>
      <c r="AI176" s="482"/>
      <c r="AJ176" s="479"/>
      <c r="AK176" s="480"/>
      <c r="AL176" s="460"/>
      <c r="AM176" s="461"/>
      <c r="AN176" s="565" t="str">
        <f t="shared" ref="AN176" si="231">IF(AP176="","",IF(R176&lt;P176,"！加算の要件上は問題ありませんが、令和６年３月と比較して４・５月に加算率が下がる計画になっています。",""))</f>
        <v/>
      </c>
      <c r="AP176" s="566" t="str">
        <f>IF(K176&lt;&gt;"","P列・R列に色付け","")</f>
        <v/>
      </c>
      <c r="AQ176" s="567" t="str">
        <f>IFERROR(VLOOKUP(K176,【参考】数式用!$AJ$2:$AK$24,2,FALSE),"")</f>
        <v/>
      </c>
      <c r="AR176" s="569" t="str">
        <f>Q176&amp;Q177&amp;Q178</f>
        <v/>
      </c>
      <c r="AS176" s="567" t="str">
        <f t="shared" ref="AS176" si="232">IF(AG178&lt;&gt;0,IF(AH178="○","入力済","未入力"),"")</f>
        <v/>
      </c>
      <c r="AT176" s="568" t="str">
        <f>IF(OR(Q176="処遇加算Ⅰ",Q176="処遇加算Ⅱ"),IF(OR(AI176="○",AI176="令和６年度中に満たす"),"入力済","未入力"),"")</f>
        <v/>
      </c>
      <c r="AU176" s="569" t="str">
        <f>IF(Q176="処遇加算Ⅲ",IF(AJ176="○","入力済","未入力"),"")</f>
        <v/>
      </c>
      <c r="AV176" s="567" t="str">
        <f>IF(Q176="処遇加算Ⅰ",IF(OR(AK176="○",AK176="令和６年度中に満たす"),"入力済","未入力"),"")</f>
        <v/>
      </c>
      <c r="AW176" s="56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2" t="str">
        <f>IF(Q177="特定加算Ⅰ",IF(AM177="","未入力","入力済"),"")</f>
        <v/>
      </c>
      <c r="AY176" s="552" t="str">
        <f>G176</f>
        <v/>
      </c>
    </row>
    <row r="177" spans="1:51" ht="32.1" customHeight="1">
      <c r="A177" s="1281"/>
      <c r="B177" s="1220"/>
      <c r="C177" s="1220"/>
      <c r="D177" s="1220"/>
      <c r="E177" s="1220"/>
      <c r="F177" s="1220"/>
      <c r="G177" s="1223"/>
      <c r="H177" s="1223"/>
      <c r="I177" s="1223"/>
      <c r="J177" s="1223"/>
      <c r="K177" s="1223"/>
      <c r="L177" s="1226"/>
      <c r="M177" s="1229"/>
      <c r="N177" s="570" t="s">
        <v>174</v>
      </c>
      <c r="O177" s="161"/>
      <c r="P177" s="571" t="str">
        <f>IFERROR(VLOOKUP(K176,【参考】数式用!$A$5:$J$27,MATCH(O177,【参考】数式用!$B$4:$J$4,0)+1,0),"")</f>
        <v/>
      </c>
      <c r="Q177" s="161"/>
      <c r="R177" s="571" t="str">
        <f>IFERROR(VLOOKUP(K176,【参考】数式用!$A$5:$J$27,MATCH(Q177,【参考】数式用!$B$4:$J$4,0)+1,0),"")</f>
        <v/>
      </c>
      <c r="S177" s="182" t="s">
        <v>19</v>
      </c>
      <c r="T177" s="572">
        <v>6</v>
      </c>
      <c r="U177" s="183" t="s">
        <v>10</v>
      </c>
      <c r="V177" s="118">
        <v>4</v>
      </c>
      <c r="W177" s="183" t="s">
        <v>45</v>
      </c>
      <c r="X177" s="572">
        <v>6</v>
      </c>
      <c r="Y177" s="183" t="s">
        <v>10</v>
      </c>
      <c r="Z177" s="118">
        <v>5</v>
      </c>
      <c r="AA177" s="183" t="s">
        <v>13</v>
      </c>
      <c r="AB177" s="573" t="s">
        <v>24</v>
      </c>
      <c r="AC177" s="574">
        <f t="shared" si="208"/>
        <v>2</v>
      </c>
      <c r="AD177" s="183" t="s">
        <v>38</v>
      </c>
      <c r="AE177" s="575" t="str">
        <f>IFERROR(ROUNDDOWN(ROUND(L176*R177,0)*M176,0)*AC177,"")</f>
        <v/>
      </c>
      <c r="AF177" s="576" t="str">
        <f>IFERROR(ROUNDDOWN(ROUND(L176*(R177-P177),0)*M176,0)*AC177,"")</f>
        <v/>
      </c>
      <c r="AG177" s="577"/>
      <c r="AH177" s="462"/>
      <c r="AI177" s="463"/>
      <c r="AJ177" s="464"/>
      <c r="AK177" s="465"/>
      <c r="AL177" s="466"/>
      <c r="AM177" s="467"/>
      <c r="AN177" s="57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9"/>
      <c r="AP177" s="566" t="str">
        <f>IF(K176&lt;&gt;"","P列・R列に色付け","")</f>
        <v/>
      </c>
      <c r="AY177" s="552" t="str">
        <f>G176</f>
        <v/>
      </c>
    </row>
    <row r="178" spans="1:51" ht="32.1" customHeight="1" thickBot="1">
      <c r="A178" s="1282"/>
      <c r="B178" s="1221"/>
      <c r="C178" s="1221"/>
      <c r="D178" s="1221"/>
      <c r="E178" s="1221"/>
      <c r="F178" s="1221"/>
      <c r="G178" s="1224"/>
      <c r="H178" s="1224"/>
      <c r="I178" s="1224"/>
      <c r="J178" s="1224"/>
      <c r="K178" s="1224"/>
      <c r="L178" s="1227"/>
      <c r="M178" s="1230"/>
      <c r="N178" s="580" t="s">
        <v>140</v>
      </c>
      <c r="O178" s="164"/>
      <c r="P178" s="600" t="str">
        <f>IFERROR(VLOOKUP(K176,【参考】数式用!$A$5:$J$27,MATCH(O178,【参考】数式用!$B$4:$J$4,0)+1,0),"")</f>
        <v/>
      </c>
      <c r="Q178" s="162"/>
      <c r="R178" s="581" t="str">
        <f>IFERROR(VLOOKUP(K176,【参考】数式用!$A$5:$J$27,MATCH(Q178,【参考】数式用!$B$4:$J$4,0)+1,0),"")</f>
        <v/>
      </c>
      <c r="S178" s="582" t="s">
        <v>19</v>
      </c>
      <c r="T178" s="583">
        <v>6</v>
      </c>
      <c r="U178" s="584" t="s">
        <v>10</v>
      </c>
      <c r="V178" s="119">
        <v>4</v>
      </c>
      <c r="W178" s="584" t="s">
        <v>45</v>
      </c>
      <c r="X178" s="583">
        <v>6</v>
      </c>
      <c r="Y178" s="584" t="s">
        <v>10</v>
      </c>
      <c r="Z178" s="119">
        <v>5</v>
      </c>
      <c r="AA178" s="584" t="s">
        <v>13</v>
      </c>
      <c r="AB178" s="585" t="s">
        <v>24</v>
      </c>
      <c r="AC178" s="586">
        <f t="shared" si="208"/>
        <v>2</v>
      </c>
      <c r="AD178" s="584" t="s">
        <v>38</v>
      </c>
      <c r="AE178" s="599" t="str">
        <f>IFERROR(ROUNDDOWN(ROUND(L176*R178,0)*M176,0)*AC178,"")</f>
        <v/>
      </c>
      <c r="AF178" s="588" t="str">
        <f>IFERROR(ROUNDDOWN(ROUND(L176*(R178-P178),0)*M176,0)*AC178,"")</f>
        <v/>
      </c>
      <c r="AG178" s="589">
        <f t="shared" si="156"/>
        <v>0</v>
      </c>
      <c r="AH178" s="468"/>
      <c r="AI178" s="469"/>
      <c r="AJ178" s="470"/>
      <c r="AK178" s="471"/>
      <c r="AL178" s="472"/>
      <c r="AM178" s="473"/>
      <c r="AN178" s="59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1" t="str">
        <f>IF(K176&lt;&gt;"","P列・R列に色付け","")</f>
        <v/>
      </c>
      <c r="AQ178" s="592"/>
      <c r="AR178" s="592"/>
      <c r="AX178" s="593"/>
      <c r="AY178" s="552"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6" t="s">
        <v>197</v>
      </c>
      <c r="O179" s="160"/>
      <c r="P179" s="557" t="str">
        <f>IFERROR(VLOOKUP(K179,【参考】数式用!$A$5:$J$27,MATCH(O179,【参考】数式用!$B$4:$J$4,0)+1,0),"")</f>
        <v/>
      </c>
      <c r="Q179" s="160"/>
      <c r="R179" s="557" t="str">
        <f>IFERROR(VLOOKUP(K179,【参考】数式用!$A$5:$J$27,MATCH(Q179,【参考】数式用!$B$4:$J$4,0)+1,0),"")</f>
        <v/>
      </c>
      <c r="S179" s="558" t="s">
        <v>19</v>
      </c>
      <c r="T179" s="559">
        <v>6</v>
      </c>
      <c r="U179" s="211" t="s">
        <v>10</v>
      </c>
      <c r="V179" s="79">
        <v>4</v>
      </c>
      <c r="W179" s="211" t="s">
        <v>45</v>
      </c>
      <c r="X179" s="559">
        <v>6</v>
      </c>
      <c r="Y179" s="211" t="s">
        <v>10</v>
      </c>
      <c r="Z179" s="79">
        <v>5</v>
      </c>
      <c r="AA179" s="211" t="s">
        <v>13</v>
      </c>
      <c r="AB179" s="560" t="s">
        <v>24</v>
      </c>
      <c r="AC179" s="561">
        <f t="shared" si="208"/>
        <v>2</v>
      </c>
      <c r="AD179" s="211" t="s">
        <v>38</v>
      </c>
      <c r="AE179" s="562" t="str">
        <f>IFERROR(ROUNDDOWN(ROUND(L179*R179,0)*M179,0)*AC179,"")</f>
        <v/>
      </c>
      <c r="AF179" s="563" t="str">
        <f>IFERROR(ROUNDDOWN(ROUND(L179*(R179-P179),0)*M179,0)*AC179,"")</f>
        <v/>
      </c>
      <c r="AG179" s="564"/>
      <c r="AH179" s="474"/>
      <c r="AI179" s="482"/>
      <c r="AJ179" s="479"/>
      <c r="AK179" s="480"/>
      <c r="AL179" s="460"/>
      <c r="AM179" s="461"/>
      <c r="AN179" s="565" t="str">
        <f t="shared" ref="AN179" si="235">IF(AP179="","",IF(R179&lt;P179,"！加算の要件上は問題ありませんが、令和６年３月と比較して４・５月に加算率が下がる計画になっています。",""))</f>
        <v/>
      </c>
      <c r="AP179" s="566" t="str">
        <f>IF(K179&lt;&gt;"","P列・R列に色付け","")</f>
        <v/>
      </c>
      <c r="AQ179" s="567" t="str">
        <f>IFERROR(VLOOKUP(K179,【参考】数式用!$AJ$2:$AK$24,2,FALSE),"")</f>
        <v/>
      </c>
      <c r="AR179" s="569" t="str">
        <f>Q179&amp;Q180&amp;Q181</f>
        <v/>
      </c>
      <c r="AS179" s="567" t="str">
        <f t="shared" ref="AS179" si="236">IF(AG181&lt;&gt;0,IF(AH181="○","入力済","未入力"),"")</f>
        <v/>
      </c>
      <c r="AT179" s="568" t="str">
        <f>IF(OR(Q179="処遇加算Ⅰ",Q179="処遇加算Ⅱ"),IF(OR(AI179="○",AI179="令和６年度中に満たす"),"入力済","未入力"),"")</f>
        <v/>
      </c>
      <c r="AU179" s="569" t="str">
        <f>IF(Q179="処遇加算Ⅲ",IF(AJ179="○","入力済","未入力"),"")</f>
        <v/>
      </c>
      <c r="AV179" s="567" t="str">
        <f>IF(Q179="処遇加算Ⅰ",IF(OR(AK179="○",AK179="令和６年度中に満たす"),"入力済","未入力"),"")</f>
        <v/>
      </c>
      <c r="AW179" s="56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2" t="str">
        <f>IF(Q180="特定加算Ⅰ",IF(AM180="","未入力","入力済"),"")</f>
        <v/>
      </c>
      <c r="AY179" s="552" t="str">
        <f>G179</f>
        <v/>
      </c>
    </row>
    <row r="180" spans="1:51" ht="32.1" customHeight="1">
      <c r="A180" s="1281"/>
      <c r="B180" s="1220"/>
      <c r="C180" s="1220"/>
      <c r="D180" s="1220"/>
      <c r="E180" s="1220"/>
      <c r="F180" s="1220"/>
      <c r="G180" s="1223"/>
      <c r="H180" s="1223"/>
      <c r="I180" s="1223"/>
      <c r="J180" s="1223"/>
      <c r="K180" s="1223"/>
      <c r="L180" s="1226"/>
      <c r="M180" s="1229"/>
      <c r="N180" s="570" t="s">
        <v>174</v>
      </c>
      <c r="O180" s="161"/>
      <c r="P180" s="571" t="str">
        <f>IFERROR(VLOOKUP(K179,【参考】数式用!$A$5:$J$27,MATCH(O180,【参考】数式用!$B$4:$J$4,0)+1,0),"")</f>
        <v/>
      </c>
      <c r="Q180" s="161"/>
      <c r="R180" s="571" t="str">
        <f>IFERROR(VLOOKUP(K179,【参考】数式用!$A$5:$J$27,MATCH(Q180,【参考】数式用!$B$4:$J$4,0)+1,0),"")</f>
        <v/>
      </c>
      <c r="S180" s="182" t="s">
        <v>19</v>
      </c>
      <c r="T180" s="572">
        <v>6</v>
      </c>
      <c r="U180" s="183" t="s">
        <v>10</v>
      </c>
      <c r="V180" s="118">
        <v>4</v>
      </c>
      <c r="W180" s="183" t="s">
        <v>45</v>
      </c>
      <c r="X180" s="572">
        <v>6</v>
      </c>
      <c r="Y180" s="183" t="s">
        <v>10</v>
      </c>
      <c r="Z180" s="118">
        <v>5</v>
      </c>
      <c r="AA180" s="183" t="s">
        <v>13</v>
      </c>
      <c r="AB180" s="573" t="s">
        <v>24</v>
      </c>
      <c r="AC180" s="574">
        <f t="shared" si="208"/>
        <v>2</v>
      </c>
      <c r="AD180" s="183" t="s">
        <v>38</v>
      </c>
      <c r="AE180" s="575" t="str">
        <f>IFERROR(ROUNDDOWN(ROUND(L179*R180,0)*M179,0)*AC180,"")</f>
        <v/>
      </c>
      <c r="AF180" s="576" t="str">
        <f>IFERROR(ROUNDDOWN(ROUND(L179*(R180-P180),0)*M179,0)*AC180,"")</f>
        <v/>
      </c>
      <c r="AG180" s="577"/>
      <c r="AH180" s="462"/>
      <c r="AI180" s="463"/>
      <c r="AJ180" s="464"/>
      <c r="AK180" s="465"/>
      <c r="AL180" s="466"/>
      <c r="AM180" s="467"/>
      <c r="AN180" s="57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9"/>
      <c r="AP180" s="566" t="str">
        <f>IF(K179&lt;&gt;"","P列・R列に色付け","")</f>
        <v/>
      </c>
      <c r="AY180" s="552" t="str">
        <f>G179</f>
        <v/>
      </c>
    </row>
    <row r="181" spans="1:51" ht="32.1" customHeight="1" thickBot="1">
      <c r="A181" s="1282"/>
      <c r="B181" s="1221"/>
      <c r="C181" s="1221"/>
      <c r="D181" s="1221"/>
      <c r="E181" s="1221"/>
      <c r="F181" s="1221"/>
      <c r="G181" s="1224"/>
      <c r="H181" s="1224"/>
      <c r="I181" s="1224"/>
      <c r="J181" s="1224"/>
      <c r="K181" s="1224"/>
      <c r="L181" s="1227"/>
      <c r="M181" s="1230"/>
      <c r="N181" s="580" t="s">
        <v>140</v>
      </c>
      <c r="O181" s="164"/>
      <c r="P181" s="600" t="str">
        <f>IFERROR(VLOOKUP(K179,【参考】数式用!$A$5:$J$27,MATCH(O181,【参考】数式用!$B$4:$J$4,0)+1,0),"")</f>
        <v/>
      </c>
      <c r="Q181" s="162"/>
      <c r="R181" s="581" t="str">
        <f>IFERROR(VLOOKUP(K179,【参考】数式用!$A$5:$J$27,MATCH(Q181,【参考】数式用!$B$4:$J$4,0)+1,0),"")</f>
        <v/>
      </c>
      <c r="S181" s="582" t="s">
        <v>19</v>
      </c>
      <c r="T181" s="583">
        <v>6</v>
      </c>
      <c r="U181" s="584" t="s">
        <v>10</v>
      </c>
      <c r="V181" s="119">
        <v>4</v>
      </c>
      <c r="W181" s="584" t="s">
        <v>45</v>
      </c>
      <c r="X181" s="583">
        <v>6</v>
      </c>
      <c r="Y181" s="584" t="s">
        <v>10</v>
      </c>
      <c r="Z181" s="119">
        <v>5</v>
      </c>
      <c r="AA181" s="584" t="s">
        <v>13</v>
      </c>
      <c r="AB181" s="585" t="s">
        <v>24</v>
      </c>
      <c r="AC181" s="586">
        <f t="shared" si="208"/>
        <v>2</v>
      </c>
      <c r="AD181" s="584" t="s">
        <v>38</v>
      </c>
      <c r="AE181" s="599" t="str">
        <f>IFERROR(ROUNDDOWN(ROUND(L179*R181,0)*M179,0)*AC181,"")</f>
        <v/>
      </c>
      <c r="AF181" s="588" t="str">
        <f>IFERROR(ROUNDDOWN(ROUND(L179*(R181-P181),0)*M179,0)*AC181,"")</f>
        <v/>
      </c>
      <c r="AG181" s="589">
        <f t="shared" si="156"/>
        <v>0</v>
      </c>
      <c r="AH181" s="468"/>
      <c r="AI181" s="469"/>
      <c r="AJ181" s="470"/>
      <c r="AK181" s="471"/>
      <c r="AL181" s="472"/>
      <c r="AM181" s="473"/>
      <c r="AN181" s="59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1" t="str">
        <f>IF(K179&lt;&gt;"","P列・R列に色付け","")</f>
        <v/>
      </c>
      <c r="AQ181" s="592"/>
      <c r="AR181" s="592"/>
      <c r="AX181" s="593"/>
      <c r="AY181" s="552"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6" t="s">
        <v>197</v>
      </c>
      <c r="O182" s="160"/>
      <c r="P182" s="557" t="str">
        <f>IFERROR(VLOOKUP(K182,【参考】数式用!$A$5:$J$27,MATCH(O182,【参考】数式用!$B$4:$J$4,0)+1,0),"")</f>
        <v/>
      </c>
      <c r="Q182" s="160"/>
      <c r="R182" s="557" t="str">
        <f>IFERROR(VLOOKUP(K182,【参考】数式用!$A$5:$J$27,MATCH(Q182,【参考】数式用!$B$4:$J$4,0)+1,0),"")</f>
        <v/>
      </c>
      <c r="S182" s="558" t="s">
        <v>19</v>
      </c>
      <c r="T182" s="559">
        <v>6</v>
      </c>
      <c r="U182" s="211" t="s">
        <v>10</v>
      </c>
      <c r="V182" s="79">
        <v>4</v>
      </c>
      <c r="W182" s="211" t="s">
        <v>45</v>
      </c>
      <c r="X182" s="559">
        <v>6</v>
      </c>
      <c r="Y182" s="211" t="s">
        <v>10</v>
      </c>
      <c r="Z182" s="79">
        <v>5</v>
      </c>
      <c r="AA182" s="211" t="s">
        <v>13</v>
      </c>
      <c r="AB182" s="560" t="s">
        <v>24</v>
      </c>
      <c r="AC182" s="561">
        <f t="shared" si="208"/>
        <v>2</v>
      </c>
      <c r="AD182" s="211" t="s">
        <v>38</v>
      </c>
      <c r="AE182" s="562" t="str">
        <f>IFERROR(ROUNDDOWN(ROUND(L182*R182,0)*M182,0)*AC182,"")</f>
        <v/>
      </c>
      <c r="AF182" s="563" t="str">
        <f>IFERROR(ROUNDDOWN(ROUND(L182*(R182-P182),0)*M182,0)*AC182,"")</f>
        <v/>
      </c>
      <c r="AG182" s="564"/>
      <c r="AH182" s="474"/>
      <c r="AI182" s="482"/>
      <c r="AJ182" s="479"/>
      <c r="AK182" s="480"/>
      <c r="AL182" s="460"/>
      <c r="AM182" s="461"/>
      <c r="AN182" s="565" t="str">
        <f t="shared" ref="AN182" si="239">IF(AP182="","",IF(R182&lt;P182,"！加算の要件上は問題ありませんが、令和６年３月と比較して４・５月に加算率が下がる計画になっています。",""))</f>
        <v/>
      </c>
      <c r="AP182" s="566" t="str">
        <f>IF(K182&lt;&gt;"","P列・R列に色付け","")</f>
        <v/>
      </c>
      <c r="AQ182" s="567" t="str">
        <f>IFERROR(VLOOKUP(K182,【参考】数式用!$AJ$2:$AK$24,2,FALSE),"")</f>
        <v/>
      </c>
      <c r="AR182" s="569" t="str">
        <f>Q182&amp;Q183&amp;Q184</f>
        <v/>
      </c>
      <c r="AS182" s="567" t="str">
        <f t="shared" ref="AS182" si="240">IF(AG184&lt;&gt;0,IF(AH184="○","入力済","未入力"),"")</f>
        <v/>
      </c>
      <c r="AT182" s="568" t="str">
        <f>IF(OR(Q182="処遇加算Ⅰ",Q182="処遇加算Ⅱ"),IF(OR(AI182="○",AI182="令和６年度中に満たす"),"入力済","未入力"),"")</f>
        <v/>
      </c>
      <c r="AU182" s="569" t="str">
        <f>IF(Q182="処遇加算Ⅲ",IF(AJ182="○","入力済","未入力"),"")</f>
        <v/>
      </c>
      <c r="AV182" s="567" t="str">
        <f>IF(Q182="処遇加算Ⅰ",IF(OR(AK182="○",AK182="令和６年度中に満たす"),"入力済","未入力"),"")</f>
        <v/>
      </c>
      <c r="AW182" s="56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2" t="str">
        <f>IF(Q183="特定加算Ⅰ",IF(AM183="","未入力","入力済"),"")</f>
        <v/>
      </c>
      <c r="AY182" s="552" t="str">
        <f>G182</f>
        <v/>
      </c>
    </row>
    <row r="183" spans="1:51" ht="32.1" customHeight="1">
      <c r="A183" s="1281"/>
      <c r="B183" s="1220"/>
      <c r="C183" s="1220"/>
      <c r="D183" s="1220"/>
      <c r="E183" s="1220"/>
      <c r="F183" s="1220"/>
      <c r="G183" s="1223"/>
      <c r="H183" s="1223"/>
      <c r="I183" s="1223"/>
      <c r="J183" s="1223"/>
      <c r="K183" s="1223"/>
      <c r="L183" s="1226"/>
      <c r="M183" s="1229"/>
      <c r="N183" s="570" t="s">
        <v>174</v>
      </c>
      <c r="O183" s="161"/>
      <c r="P183" s="571" t="str">
        <f>IFERROR(VLOOKUP(K182,【参考】数式用!$A$5:$J$27,MATCH(O183,【参考】数式用!$B$4:$J$4,0)+1,0),"")</f>
        <v/>
      </c>
      <c r="Q183" s="161"/>
      <c r="R183" s="571" t="str">
        <f>IFERROR(VLOOKUP(K182,【参考】数式用!$A$5:$J$27,MATCH(Q183,【参考】数式用!$B$4:$J$4,0)+1,0),"")</f>
        <v/>
      </c>
      <c r="S183" s="182" t="s">
        <v>19</v>
      </c>
      <c r="T183" s="572">
        <v>6</v>
      </c>
      <c r="U183" s="183" t="s">
        <v>10</v>
      </c>
      <c r="V183" s="118">
        <v>4</v>
      </c>
      <c r="W183" s="183" t="s">
        <v>45</v>
      </c>
      <c r="X183" s="572">
        <v>6</v>
      </c>
      <c r="Y183" s="183" t="s">
        <v>10</v>
      </c>
      <c r="Z183" s="118">
        <v>5</v>
      </c>
      <c r="AA183" s="183" t="s">
        <v>13</v>
      </c>
      <c r="AB183" s="573" t="s">
        <v>24</v>
      </c>
      <c r="AC183" s="574">
        <f t="shared" si="208"/>
        <v>2</v>
      </c>
      <c r="AD183" s="183" t="s">
        <v>38</v>
      </c>
      <c r="AE183" s="575" t="str">
        <f>IFERROR(ROUNDDOWN(ROUND(L182*R183,0)*M182,0)*AC183,"")</f>
        <v/>
      </c>
      <c r="AF183" s="576" t="str">
        <f>IFERROR(ROUNDDOWN(ROUND(L182*(R183-P183),0)*M182,0)*AC183,"")</f>
        <v/>
      </c>
      <c r="AG183" s="577"/>
      <c r="AH183" s="462"/>
      <c r="AI183" s="463"/>
      <c r="AJ183" s="464"/>
      <c r="AK183" s="465"/>
      <c r="AL183" s="466"/>
      <c r="AM183" s="467"/>
      <c r="AN183" s="57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9"/>
      <c r="AP183" s="566" t="str">
        <f>IF(K182&lt;&gt;"","P列・R列に色付け","")</f>
        <v/>
      </c>
      <c r="AY183" s="552" t="str">
        <f>G182</f>
        <v/>
      </c>
    </row>
    <row r="184" spans="1:51" ht="32.1" customHeight="1" thickBot="1">
      <c r="A184" s="1282"/>
      <c r="B184" s="1221"/>
      <c r="C184" s="1221"/>
      <c r="D184" s="1221"/>
      <c r="E184" s="1221"/>
      <c r="F184" s="1221"/>
      <c r="G184" s="1224"/>
      <c r="H184" s="1224"/>
      <c r="I184" s="1224"/>
      <c r="J184" s="1224"/>
      <c r="K184" s="1224"/>
      <c r="L184" s="1227"/>
      <c r="M184" s="1230"/>
      <c r="N184" s="580" t="s">
        <v>140</v>
      </c>
      <c r="O184" s="164"/>
      <c r="P184" s="600" t="str">
        <f>IFERROR(VLOOKUP(K182,【参考】数式用!$A$5:$J$27,MATCH(O184,【参考】数式用!$B$4:$J$4,0)+1,0),"")</f>
        <v/>
      </c>
      <c r="Q184" s="162"/>
      <c r="R184" s="581" t="str">
        <f>IFERROR(VLOOKUP(K182,【参考】数式用!$A$5:$J$27,MATCH(Q184,【参考】数式用!$B$4:$J$4,0)+1,0),"")</f>
        <v/>
      </c>
      <c r="S184" s="582" t="s">
        <v>19</v>
      </c>
      <c r="T184" s="583">
        <v>6</v>
      </c>
      <c r="U184" s="584" t="s">
        <v>10</v>
      </c>
      <c r="V184" s="119">
        <v>4</v>
      </c>
      <c r="W184" s="584" t="s">
        <v>45</v>
      </c>
      <c r="X184" s="583">
        <v>6</v>
      </c>
      <c r="Y184" s="584" t="s">
        <v>10</v>
      </c>
      <c r="Z184" s="119">
        <v>5</v>
      </c>
      <c r="AA184" s="584" t="s">
        <v>13</v>
      </c>
      <c r="AB184" s="585" t="s">
        <v>24</v>
      </c>
      <c r="AC184" s="586">
        <f t="shared" si="208"/>
        <v>2</v>
      </c>
      <c r="AD184" s="584" t="s">
        <v>38</v>
      </c>
      <c r="AE184" s="599" t="str">
        <f>IFERROR(ROUNDDOWN(ROUND(L182*R184,0)*M182,0)*AC184,"")</f>
        <v/>
      </c>
      <c r="AF184" s="588" t="str">
        <f>IFERROR(ROUNDDOWN(ROUND(L182*(R184-P184),0)*M182,0)*AC184,"")</f>
        <v/>
      </c>
      <c r="AG184" s="589">
        <f t="shared" si="156"/>
        <v>0</v>
      </c>
      <c r="AH184" s="468"/>
      <c r="AI184" s="469"/>
      <c r="AJ184" s="470"/>
      <c r="AK184" s="471"/>
      <c r="AL184" s="472"/>
      <c r="AM184" s="473"/>
      <c r="AN184" s="59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1" t="str">
        <f>IF(K182&lt;&gt;"","P列・R列に色付け","")</f>
        <v/>
      </c>
      <c r="AQ184" s="592"/>
      <c r="AR184" s="592"/>
      <c r="AX184" s="593"/>
      <c r="AY184" s="552"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6" t="s">
        <v>197</v>
      </c>
      <c r="O185" s="160"/>
      <c r="P185" s="557" t="str">
        <f>IFERROR(VLOOKUP(K185,【参考】数式用!$A$5:$J$27,MATCH(O185,【参考】数式用!$B$4:$J$4,0)+1,0),"")</f>
        <v/>
      </c>
      <c r="Q185" s="160"/>
      <c r="R185" s="557" t="str">
        <f>IFERROR(VLOOKUP(K185,【参考】数式用!$A$5:$J$27,MATCH(Q185,【参考】数式用!$B$4:$J$4,0)+1,0),"")</f>
        <v/>
      </c>
      <c r="S185" s="558" t="s">
        <v>19</v>
      </c>
      <c r="T185" s="559">
        <v>6</v>
      </c>
      <c r="U185" s="211" t="s">
        <v>10</v>
      </c>
      <c r="V185" s="79">
        <v>4</v>
      </c>
      <c r="W185" s="211" t="s">
        <v>45</v>
      </c>
      <c r="X185" s="559">
        <v>6</v>
      </c>
      <c r="Y185" s="211" t="s">
        <v>10</v>
      </c>
      <c r="Z185" s="79">
        <v>5</v>
      </c>
      <c r="AA185" s="211" t="s">
        <v>13</v>
      </c>
      <c r="AB185" s="560" t="s">
        <v>24</v>
      </c>
      <c r="AC185" s="561">
        <f t="shared" si="208"/>
        <v>2</v>
      </c>
      <c r="AD185" s="211" t="s">
        <v>38</v>
      </c>
      <c r="AE185" s="562" t="str">
        <f>IFERROR(ROUNDDOWN(ROUND(L185*R185,0)*M185,0)*AC185,"")</f>
        <v/>
      </c>
      <c r="AF185" s="563" t="str">
        <f>IFERROR(ROUNDDOWN(ROUND(L185*(R185-P185),0)*M185,0)*AC185,"")</f>
        <v/>
      </c>
      <c r="AG185" s="564"/>
      <c r="AH185" s="474"/>
      <c r="AI185" s="482"/>
      <c r="AJ185" s="479"/>
      <c r="AK185" s="480"/>
      <c r="AL185" s="460"/>
      <c r="AM185" s="461"/>
      <c r="AN185" s="565" t="str">
        <f t="shared" ref="AN185" si="243">IF(AP185="","",IF(R185&lt;P185,"！加算の要件上は問題ありませんが、令和６年３月と比較して４・５月に加算率が下がる計画になっています。",""))</f>
        <v/>
      </c>
      <c r="AP185" s="566" t="str">
        <f>IF(K185&lt;&gt;"","P列・R列に色付け","")</f>
        <v/>
      </c>
      <c r="AQ185" s="567" t="str">
        <f>IFERROR(VLOOKUP(K185,【参考】数式用!$AJ$2:$AK$24,2,FALSE),"")</f>
        <v/>
      </c>
      <c r="AR185" s="569" t="str">
        <f>Q185&amp;Q186&amp;Q187</f>
        <v/>
      </c>
      <c r="AS185" s="567" t="str">
        <f t="shared" ref="AS185" si="244">IF(AG187&lt;&gt;0,IF(AH187="○","入力済","未入力"),"")</f>
        <v/>
      </c>
      <c r="AT185" s="568" t="str">
        <f>IF(OR(Q185="処遇加算Ⅰ",Q185="処遇加算Ⅱ"),IF(OR(AI185="○",AI185="令和６年度中に満たす"),"入力済","未入力"),"")</f>
        <v/>
      </c>
      <c r="AU185" s="569" t="str">
        <f>IF(Q185="処遇加算Ⅲ",IF(AJ185="○","入力済","未入力"),"")</f>
        <v/>
      </c>
      <c r="AV185" s="567" t="str">
        <f>IF(Q185="処遇加算Ⅰ",IF(OR(AK185="○",AK185="令和６年度中に満たす"),"入力済","未入力"),"")</f>
        <v/>
      </c>
      <c r="AW185" s="56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2" t="str">
        <f>IF(Q186="特定加算Ⅰ",IF(AM186="","未入力","入力済"),"")</f>
        <v/>
      </c>
      <c r="AY185" s="552" t="str">
        <f>G185</f>
        <v/>
      </c>
    </row>
    <row r="186" spans="1:51" ht="32.1" customHeight="1">
      <c r="A186" s="1281"/>
      <c r="B186" s="1220"/>
      <c r="C186" s="1220"/>
      <c r="D186" s="1220"/>
      <c r="E186" s="1220"/>
      <c r="F186" s="1220"/>
      <c r="G186" s="1223"/>
      <c r="H186" s="1223"/>
      <c r="I186" s="1223"/>
      <c r="J186" s="1223"/>
      <c r="K186" s="1223"/>
      <c r="L186" s="1226"/>
      <c r="M186" s="1229"/>
      <c r="N186" s="570" t="s">
        <v>174</v>
      </c>
      <c r="O186" s="161"/>
      <c r="P186" s="571" t="str">
        <f>IFERROR(VLOOKUP(K185,【参考】数式用!$A$5:$J$27,MATCH(O186,【参考】数式用!$B$4:$J$4,0)+1,0),"")</f>
        <v/>
      </c>
      <c r="Q186" s="161"/>
      <c r="R186" s="571" t="str">
        <f>IFERROR(VLOOKUP(K185,【参考】数式用!$A$5:$J$27,MATCH(Q186,【参考】数式用!$B$4:$J$4,0)+1,0),"")</f>
        <v/>
      </c>
      <c r="S186" s="182" t="s">
        <v>19</v>
      </c>
      <c r="T186" s="572">
        <v>6</v>
      </c>
      <c r="U186" s="183" t="s">
        <v>10</v>
      </c>
      <c r="V186" s="118">
        <v>4</v>
      </c>
      <c r="W186" s="183" t="s">
        <v>45</v>
      </c>
      <c r="X186" s="572">
        <v>6</v>
      </c>
      <c r="Y186" s="183" t="s">
        <v>10</v>
      </c>
      <c r="Z186" s="118">
        <v>5</v>
      </c>
      <c r="AA186" s="183" t="s">
        <v>13</v>
      </c>
      <c r="AB186" s="573" t="s">
        <v>24</v>
      </c>
      <c r="AC186" s="574">
        <f t="shared" si="208"/>
        <v>2</v>
      </c>
      <c r="AD186" s="183" t="s">
        <v>38</v>
      </c>
      <c r="AE186" s="575" t="str">
        <f>IFERROR(ROUNDDOWN(ROUND(L185*R186,0)*M185,0)*AC186,"")</f>
        <v/>
      </c>
      <c r="AF186" s="576" t="str">
        <f>IFERROR(ROUNDDOWN(ROUND(L185*(R186-P186),0)*M185,0)*AC186,"")</f>
        <v/>
      </c>
      <c r="AG186" s="577"/>
      <c r="AH186" s="462"/>
      <c r="AI186" s="463"/>
      <c r="AJ186" s="464"/>
      <c r="AK186" s="465"/>
      <c r="AL186" s="466"/>
      <c r="AM186" s="467"/>
      <c r="AN186" s="57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9"/>
      <c r="AP186" s="566" t="str">
        <f>IF(K185&lt;&gt;"","P列・R列に色付け","")</f>
        <v/>
      </c>
      <c r="AY186" s="552" t="str">
        <f>G185</f>
        <v/>
      </c>
    </row>
    <row r="187" spans="1:51" ht="32.1" customHeight="1" thickBot="1">
      <c r="A187" s="1282"/>
      <c r="B187" s="1221"/>
      <c r="C187" s="1221"/>
      <c r="D187" s="1221"/>
      <c r="E187" s="1221"/>
      <c r="F187" s="1221"/>
      <c r="G187" s="1224"/>
      <c r="H187" s="1224"/>
      <c r="I187" s="1224"/>
      <c r="J187" s="1224"/>
      <c r="K187" s="1224"/>
      <c r="L187" s="1227"/>
      <c r="M187" s="1230"/>
      <c r="N187" s="580" t="s">
        <v>140</v>
      </c>
      <c r="O187" s="164"/>
      <c r="P187" s="600" t="str">
        <f>IFERROR(VLOOKUP(K185,【参考】数式用!$A$5:$J$27,MATCH(O187,【参考】数式用!$B$4:$J$4,0)+1,0),"")</f>
        <v/>
      </c>
      <c r="Q187" s="162"/>
      <c r="R187" s="581" t="str">
        <f>IFERROR(VLOOKUP(K185,【参考】数式用!$A$5:$J$27,MATCH(Q187,【参考】数式用!$B$4:$J$4,0)+1,0),"")</f>
        <v/>
      </c>
      <c r="S187" s="582" t="s">
        <v>19</v>
      </c>
      <c r="T187" s="583">
        <v>6</v>
      </c>
      <c r="U187" s="584" t="s">
        <v>10</v>
      </c>
      <c r="V187" s="119">
        <v>4</v>
      </c>
      <c r="W187" s="584" t="s">
        <v>45</v>
      </c>
      <c r="X187" s="583">
        <v>6</v>
      </c>
      <c r="Y187" s="584" t="s">
        <v>10</v>
      </c>
      <c r="Z187" s="119">
        <v>5</v>
      </c>
      <c r="AA187" s="584" t="s">
        <v>13</v>
      </c>
      <c r="AB187" s="585" t="s">
        <v>24</v>
      </c>
      <c r="AC187" s="586">
        <f t="shared" si="208"/>
        <v>2</v>
      </c>
      <c r="AD187" s="584" t="s">
        <v>38</v>
      </c>
      <c r="AE187" s="599" t="str">
        <f>IFERROR(ROUNDDOWN(ROUND(L185*R187,0)*M185,0)*AC187,"")</f>
        <v/>
      </c>
      <c r="AF187" s="588" t="str">
        <f>IFERROR(ROUNDDOWN(ROUND(L185*(R187-P187),0)*M185,0)*AC187,"")</f>
        <v/>
      </c>
      <c r="AG187" s="589">
        <f t="shared" ref="AG187:AG250" si="246">IF(AND(O187="ベア加算なし",Q187="ベア加算"),AE187,0)</f>
        <v>0</v>
      </c>
      <c r="AH187" s="468"/>
      <c r="AI187" s="469"/>
      <c r="AJ187" s="470"/>
      <c r="AK187" s="471"/>
      <c r="AL187" s="472"/>
      <c r="AM187" s="473"/>
      <c r="AN187" s="59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1" t="str">
        <f>IF(K185&lt;&gt;"","P列・R列に色付け","")</f>
        <v/>
      </c>
      <c r="AQ187" s="592"/>
      <c r="AR187" s="592"/>
      <c r="AX187" s="593"/>
      <c r="AY187" s="552"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6" t="s">
        <v>197</v>
      </c>
      <c r="O188" s="160"/>
      <c r="P188" s="557" t="str">
        <f>IFERROR(VLOOKUP(K188,【参考】数式用!$A$5:$J$27,MATCH(O188,【参考】数式用!$B$4:$J$4,0)+1,0),"")</f>
        <v/>
      </c>
      <c r="Q188" s="160"/>
      <c r="R188" s="557" t="str">
        <f>IFERROR(VLOOKUP(K188,【参考】数式用!$A$5:$J$27,MATCH(Q188,【参考】数式用!$B$4:$J$4,0)+1,0),"")</f>
        <v/>
      </c>
      <c r="S188" s="558" t="s">
        <v>19</v>
      </c>
      <c r="T188" s="559">
        <v>6</v>
      </c>
      <c r="U188" s="211" t="s">
        <v>10</v>
      </c>
      <c r="V188" s="79">
        <v>4</v>
      </c>
      <c r="W188" s="211" t="s">
        <v>45</v>
      </c>
      <c r="X188" s="559">
        <v>6</v>
      </c>
      <c r="Y188" s="211" t="s">
        <v>10</v>
      </c>
      <c r="Z188" s="79">
        <v>5</v>
      </c>
      <c r="AA188" s="211" t="s">
        <v>13</v>
      </c>
      <c r="AB188" s="560" t="s">
        <v>24</v>
      </c>
      <c r="AC188" s="561">
        <f t="shared" si="208"/>
        <v>2</v>
      </c>
      <c r="AD188" s="211" t="s">
        <v>38</v>
      </c>
      <c r="AE188" s="562" t="str">
        <f>IFERROR(ROUNDDOWN(ROUND(L188*R188,0)*M188,0)*AC188,"")</f>
        <v/>
      </c>
      <c r="AF188" s="563" t="str">
        <f>IFERROR(ROUNDDOWN(ROUND(L188*(R188-P188),0)*M188,0)*AC188,"")</f>
        <v/>
      </c>
      <c r="AG188" s="564"/>
      <c r="AH188" s="474"/>
      <c r="AI188" s="482"/>
      <c r="AJ188" s="479"/>
      <c r="AK188" s="480"/>
      <c r="AL188" s="460"/>
      <c r="AM188" s="461"/>
      <c r="AN188" s="565" t="str">
        <f t="shared" ref="AN188" si="248">IF(AP188="","",IF(R188&lt;P188,"！加算の要件上は問題ありませんが、令和６年３月と比較して４・５月に加算率が下がる計画になっています。",""))</f>
        <v/>
      </c>
      <c r="AP188" s="566" t="str">
        <f>IF(K188&lt;&gt;"","P列・R列に色付け","")</f>
        <v/>
      </c>
      <c r="AQ188" s="567" t="str">
        <f>IFERROR(VLOOKUP(K188,【参考】数式用!$AJ$2:$AK$24,2,FALSE),"")</f>
        <v/>
      </c>
      <c r="AR188" s="569" t="str">
        <f>Q188&amp;Q189&amp;Q190</f>
        <v/>
      </c>
      <c r="AS188" s="567" t="str">
        <f t="shared" ref="AS188" si="249">IF(AG190&lt;&gt;0,IF(AH190="○","入力済","未入力"),"")</f>
        <v/>
      </c>
      <c r="AT188" s="568" t="str">
        <f>IF(OR(Q188="処遇加算Ⅰ",Q188="処遇加算Ⅱ"),IF(OR(AI188="○",AI188="令和６年度中に満たす"),"入力済","未入力"),"")</f>
        <v/>
      </c>
      <c r="AU188" s="569" t="str">
        <f>IF(Q188="処遇加算Ⅲ",IF(AJ188="○","入力済","未入力"),"")</f>
        <v/>
      </c>
      <c r="AV188" s="567" t="str">
        <f>IF(Q188="処遇加算Ⅰ",IF(OR(AK188="○",AK188="令和６年度中に満たす"),"入力済","未入力"),"")</f>
        <v/>
      </c>
      <c r="AW188" s="56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2" t="str">
        <f>IF(Q189="特定加算Ⅰ",IF(AM189="","未入力","入力済"),"")</f>
        <v/>
      </c>
      <c r="AY188" s="552" t="str">
        <f>G188</f>
        <v/>
      </c>
    </row>
    <row r="189" spans="1:51" ht="32.1" customHeight="1">
      <c r="A189" s="1281"/>
      <c r="B189" s="1220"/>
      <c r="C189" s="1220"/>
      <c r="D189" s="1220"/>
      <c r="E189" s="1220"/>
      <c r="F189" s="1220"/>
      <c r="G189" s="1223"/>
      <c r="H189" s="1223"/>
      <c r="I189" s="1223"/>
      <c r="J189" s="1223"/>
      <c r="K189" s="1223"/>
      <c r="L189" s="1226"/>
      <c r="M189" s="1229"/>
      <c r="N189" s="570" t="s">
        <v>174</v>
      </c>
      <c r="O189" s="161"/>
      <c r="P189" s="571" t="str">
        <f>IFERROR(VLOOKUP(K188,【参考】数式用!$A$5:$J$27,MATCH(O189,【参考】数式用!$B$4:$J$4,0)+1,0),"")</f>
        <v/>
      </c>
      <c r="Q189" s="161"/>
      <c r="R189" s="571" t="str">
        <f>IFERROR(VLOOKUP(K188,【参考】数式用!$A$5:$J$27,MATCH(Q189,【参考】数式用!$B$4:$J$4,0)+1,0),"")</f>
        <v/>
      </c>
      <c r="S189" s="182" t="s">
        <v>19</v>
      </c>
      <c r="T189" s="572">
        <v>6</v>
      </c>
      <c r="U189" s="183" t="s">
        <v>10</v>
      </c>
      <c r="V189" s="118">
        <v>4</v>
      </c>
      <c r="W189" s="183" t="s">
        <v>45</v>
      </c>
      <c r="X189" s="572">
        <v>6</v>
      </c>
      <c r="Y189" s="183" t="s">
        <v>10</v>
      </c>
      <c r="Z189" s="118">
        <v>5</v>
      </c>
      <c r="AA189" s="183" t="s">
        <v>13</v>
      </c>
      <c r="AB189" s="573" t="s">
        <v>24</v>
      </c>
      <c r="AC189" s="574">
        <f t="shared" si="208"/>
        <v>2</v>
      </c>
      <c r="AD189" s="183" t="s">
        <v>38</v>
      </c>
      <c r="AE189" s="575" t="str">
        <f>IFERROR(ROUNDDOWN(ROUND(L188*R189,0)*M188,0)*AC189,"")</f>
        <v/>
      </c>
      <c r="AF189" s="576" t="str">
        <f>IFERROR(ROUNDDOWN(ROUND(L188*(R189-P189),0)*M188,0)*AC189,"")</f>
        <v/>
      </c>
      <c r="AG189" s="577"/>
      <c r="AH189" s="462"/>
      <c r="AI189" s="463"/>
      <c r="AJ189" s="464"/>
      <c r="AK189" s="465"/>
      <c r="AL189" s="466"/>
      <c r="AM189" s="467"/>
      <c r="AN189" s="57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9"/>
      <c r="AP189" s="566" t="str">
        <f>IF(K188&lt;&gt;"","P列・R列に色付け","")</f>
        <v/>
      </c>
      <c r="AY189" s="552" t="str">
        <f>G188</f>
        <v/>
      </c>
    </row>
    <row r="190" spans="1:51" ht="32.1" customHeight="1" thickBot="1">
      <c r="A190" s="1282"/>
      <c r="B190" s="1221"/>
      <c r="C190" s="1221"/>
      <c r="D190" s="1221"/>
      <c r="E190" s="1221"/>
      <c r="F190" s="1221"/>
      <c r="G190" s="1224"/>
      <c r="H190" s="1224"/>
      <c r="I190" s="1224"/>
      <c r="J190" s="1224"/>
      <c r="K190" s="1224"/>
      <c r="L190" s="1227"/>
      <c r="M190" s="1230"/>
      <c r="N190" s="580" t="s">
        <v>140</v>
      </c>
      <c r="O190" s="164"/>
      <c r="P190" s="600" t="str">
        <f>IFERROR(VLOOKUP(K188,【参考】数式用!$A$5:$J$27,MATCH(O190,【参考】数式用!$B$4:$J$4,0)+1,0),"")</f>
        <v/>
      </c>
      <c r="Q190" s="162"/>
      <c r="R190" s="581" t="str">
        <f>IFERROR(VLOOKUP(K188,【参考】数式用!$A$5:$J$27,MATCH(Q190,【参考】数式用!$B$4:$J$4,0)+1,0),"")</f>
        <v/>
      </c>
      <c r="S190" s="582" t="s">
        <v>19</v>
      </c>
      <c r="T190" s="583">
        <v>6</v>
      </c>
      <c r="U190" s="584" t="s">
        <v>10</v>
      </c>
      <c r="V190" s="119">
        <v>4</v>
      </c>
      <c r="W190" s="584" t="s">
        <v>45</v>
      </c>
      <c r="X190" s="583">
        <v>6</v>
      </c>
      <c r="Y190" s="584" t="s">
        <v>10</v>
      </c>
      <c r="Z190" s="119">
        <v>5</v>
      </c>
      <c r="AA190" s="584" t="s">
        <v>13</v>
      </c>
      <c r="AB190" s="585" t="s">
        <v>24</v>
      </c>
      <c r="AC190" s="586">
        <f t="shared" si="208"/>
        <v>2</v>
      </c>
      <c r="AD190" s="584" t="s">
        <v>38</v>
      </c>
      <c r="AE190" s="599" t="str">
        <f>IFERROR(ROUNDDOWN(ROUND(L188*R190,0)*M188,0)*AC190,"")</f>
        <v/>
      </c>
      <c r="AF190" s="588" t="str">
        <f>IFERROR(ROUNDDOWN(ROUND(L188*(R190-P190),0)*M188,0)*AC190,"")</f>
        <v/>
      </c>
      <c r="AG190" s="589">
        <f t="shared" si="246"/>
        <v>0</v>
      </c>
      <c r="AH190" s="468"/>
      <c r="AI190" s="469"/>
      <c r="AJ190" s="470"/>
      <c r="AK190" s="471"/>
      <c r="AL190" s="472"/>
      <c r="AM190" s="473"/>
      <c r="AN190" s="59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1" t="str">
        <f>IF(K188&lt;&gt;"","P列・R列に色付け","")</f>
        <v/>
      </c>
      <c r="AQ190" s="592"/>
      <c r="AR190" s="592"/>
      <c r="AX190" s="593"/>
      <c r="AY190" s="552"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6" t="s">
        <v>197</v>
      </c>
      <c r="O191" s="160"/>
      <c r="P191" s="557" t="str">
        <f>IFERROR(VLOOKUP(K191,【参考】数式用!$A$5:$J$27,MATCH(O191,【参考】数式用!$B$4:$J$4,0)+1,0),"")</f>
        <v/>
      </c>
      <c r="Q191" s="160"/>
      <c r="R191" s="557" t="str">
        <f>IFERROR(VLOOKUP(K191,【参考】数式用!$A$5:$J$27,MATCH(Q191,【参考】数式用!$B$4:$J$4,0)+1,0),"")</f>
        <v/>
      </c>
      <c r="S191" s="558" t="s">
        <v>19</v>
      </c>
      <c r="T191" s="559">
        <v>6</v>
      </c>
      <c r="U191" s="211" t="s">
        <v>10</v>
      </c>
      <c r="V191" s="79">
        <v>4</v>
      </c>
      <c r="W191" s="211" t="s">
        <v>45</v>
      </c>
      <c r="X191" s="559">
        <v>6</v>
      </c>
      <c r="Y191" s="211" t="s">
        <v>10</v>
      </c>
      <c r="Z191" s="79">
        <v>5</v>
      </c>
      <c r="AA191" s="211" t="s">
        <v>13</v>
      </c>
      <c r="AB191" s="560" t="s">
        <v>24</v>
      </c>
      <c r="AC191" s="561">
        <f t="shared" si="208"/>
        <v>2</v>
      </c>
      <c r="AD191" s="211" t="s">
        <v>38</v>
      </c>
      <c r="AE191" s="562" t="str">
        <f>IFERROR(ROUNDDOWN(ROUND(L191*R191,0)*M191,0)*AC191,"")</f>
        <v/>
      </c>
      <c r="AF191" s="563" t="str">
        <f>IFERROR(ROUNDDOWN(ROUND(L191*(R191-P191),0)*M191,0)*AC191,"")</f>
        <v/>
      </c>
      <c r="AG191" s="564"/>
      <c r="AH191" s="474"/>
      <c r="AI191" s="482"/>
      <c r="AJ191" s="479"/>
      <c r="AK191" s="480"/>
      <c r="AL191" s="460"/>
      <c r="AM191" s="461"/>
      <c r="AN191" s="565" t="str">
        <f t="shared" ref="AN191" si="252">IF(AP191="","",IF(R191&lt;P191,"！加算の要件上は問題ありませんが、令和６年３月と比較して４・５月に加算率が下がる計画になっています。",""))</f>
        <v/>
      </c>
      <c r="AP191" s="566" t="str">
        <f>IF(K191&lt;&gt;"","P列・R列に色付け","")</f>
        <v/>
      </c>
      <c r="AQ191" s="567" t="str">
        <f>IFERROR(VLOOKUP(K191,【参考】数式用!$AJ$2:$AK$24,2,FALSE),"")</f>
        <v/>
      </c>
      <c r="AR191" s="569" t="str">
        <f>Q191&amp;Q192&amp;Q193</f>
        <v/>
      </c>
      <c r="AS191" s="567" t="str">
        <f t="shared" ref="AS191" si="253">IF(AG193&lt;&gt;0,IF(AH193="○","入力済","未入力"),"")</f>
        <v/>
      </c>
      <c r="AT191" s="568" t="str">
        <f>IF(OR(Q191="処遇加算Ⅰ",Q191="処遇加算Ⅱ"),IF(OR(AI191="○",AI191="令和６年度中に満たす"),"入力済","未入力"),"")</f>
        <v/>
      </c>
      <c r="AU191" s="569" t="str">
        <f>IF(Q191="処遇加算Ⅲ",IF(AJ191="○","入力済","未入力"),"")</f>
        <v/>
      </c>
      <c r="AV191" s="567" t="str">
        <f>IF(Q191="処遇加算Ⅰ",IF(OR(AK191="○",AK191="令和６年度中に満たす"),"入力済","未入力"),"")</f>
        <v/>
      </c>
      <c r="AW191" s="56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2" t="str">
        <f>IF(Q192="特定加算Ⅰ",IF(AM192="","未入力","入力済"),"")</f>
        <v/>
      </c>
      <c r="AY191" s="552" t="str">
        <f>G191</f>
        <v/>
      </c>
    </row>
    <row r="192" spans="1:51" ht="32.1" customHeight="1">
      <c r="A192" s="1281"/>
      <c r="B192" s="1220"/>
      <c r="C192" s="1220"/>
      <c r="D192" s="1220"/>
      <c r="E192" s="1220"/>
      <c r="F192" s="1220"/>
      <c r="G192" s="1223"/>
      <c r="H192" s="1223"/>
      <c r="I192" s="1223"/>
      <c r="J192" s="1223"/>
      <c r="K192" s="1223"/>
      <c r="L192" s="1226"/>
      <c r="M192" s="1229"/>
      <c r="N192" s="570" t="s">
        <v>174</v>
      </c>
      <c r="O192" s="161"/>
      <c r="P192" s="571" t="str">
        <f>IFERROR(VLOOKUP(K191,【参考】数式用!$A$5:$J$27,MATCH(O192,【参考】数式用!$B$4:$J$4,0)+1,0),"")</f>
        <v/>
      </c>
      <c r="Q192" s="161"/>
      <c r="R192" s="571" t="str">
        <f>IFERROR(VLOOKUP(K191,【参考】数式用!$A$5:$J$27,MATCH(Q192,【参考】数式用!$B$4:$J$4,0)+1,0),"")</f>
        <v/>
      </c>
      <c r="S192" s="182" t="s">
        <v>19</v>
      </c>
      <c r="T192" s="572">
        <v>6</v>
      </c>
      <c r="U192" s="183" t="s">
        <v>10</v>
      </c>
      <c r="V192" s="118">
        <v>4</v>
      </c>
      <c r="W192" s="183" t="s">
        <v>45</v>
      </c>
      <c r="X192" s="572">
        <v>6</v>
      </c>
      <c r="Y192" s="183" t="s">
        <v>10</v>
      </c>
      <c r="Z192" s="118">
        <v>5</v>
      </c>
      <c r="AA192" s="183" t="s">
        <v>13</v>
      </c>
      <c r="AB192" s="573" t="s">
        <v>24</v>
      </c>
      <c r="AC192" s="574">
        <f t="shared" si="208"/>
        <v>2</v>
      </c>
      <c r="AD192" s="183" t="s">
        <v>38</v>
      </c>
      <c r="AE192" s="575" t="str">
        <f>IFERROR(ROUNDDOWN(ROUND(L191*R192,0)*M191,0)*AC192,"")</f>
        <v/>
      </c>
      <c r="AF192" s="576" t="str">
        <f>IFERROR(ROUNDDOWN(ROUND(L191*(R192-P192),0)*M191,0)*AC192,"")</f>
        <v/>
      </c>
      <c r="AG192" s="577"/>
      <c r="AH192" s="462"/>
      <c r="AI192" s="463"/>
      <c r="AJ192" s="464"/>
      <c r="AK192" s="465"/>
      <c r="AL192" s="466"/>
      <c r="AM192" s="467"/>
      <c r="AN192" s="57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9"/>
      <c r="AP192" s="566" t="str">
        <f>IF(K191&lt;&gt;"","P列・R列に色付け","")</f>
        <v/>
      </c>
      <c r="AY192" s="552" t="str">
        <f>G191</f>
        <v/>
      </c>
    </row>
    <row r="193" spans="1:51" ht="32.1" customHeight="1" thickBot="1">
      <c r="A193" s="1282"/>
      <c r="B193" s="1221"/>
      <c r="C193" s="1221"/>
      <c r="D193" s="1221"/>
      <c r="E193" s="1221"/>
      <c r="F193" s="1221"/>
      <c r="G193" s="1224"/>
      <c r="H193" s="1224"/>
      <c r="I193" s="1224"/>
      <c r="J193" s="1224"/>
      <c r="K193" s="1224"/>
      <c r="L193" s="1227"/>
      <c r="M193" s="1230"/>
      <c r="N193" s="580" t="s">
        <v>140</v>
      </c>
      <c r="O193" s="164"/>
      <c r="P193" s="600" t="str">
        <f>IFERROR(VLOOKUP(K191,【参考】数式用!$A$5:$J$27,MATCH(O193,【参考】数式用!$B$4:$J$4,0)+1,0),"")</f>
        <v/>
      </c>
      <c r="Q193" s="162"/>
      <c r="R193" s="581" t="str">
        <f>IFERROR(VLOOKUP(K191,【参考】数式用!$A$5:$J$27,MATCH(Q193,【参考】数式用!$B$4:$J$4,0)+1,0),"")</f>
        <v/>
      </c>
      <c r="S193" s="582" t="s">
        <v>19</v>
      </c>
      <c r="T193" s="583">
        <v>6</v>
      </c>
      <c r="U193" s="584" t="s">
        <v>10</v>
      </c>
      <c r="V193" s="119">
        <v>4</v>
      </c>
      <c r="W193" s="584" t="s">
        <v>45</v>
      </c>
      <c r="X193" s="583">
        <v>6</v>
      </c>
      <c r="Y193" s="584" t="s">
        <v>10</v>
      </c>
      <c r="Z193" s="119">
        <v>5</v>
      </c>
      <c r="AA193" s="584" t="s">
        <v>13</v>
      </c>
      <c r="AB193" s="585" t="s">
        <v>24</v>
      </c>
      <c r="AC193" s="586">
        <f t="shared" si="208"/>
        <v>2</v>
      </c>
      <c r="AD193" s="584" t="s">
        <v>38</v>
      </c>
      <c r="AE193" s="599" t="str">
        <f>IFERROR(ROUNDDOWN(ROUND(L191*R193,0)*M191,0)*AC193,"")</f>
        <v/>
      </c>
      <c r="AF193" s="588" t="str">
        <f>IFERROR(ROUNDDOWN(ROUND(L191*(R193-P193),0)*M191,0)*AC193,"")</f>
        <v/>
      </c>
      <c r="AG193" s="589">
        <f t="shared" si="246"/>
        <v>0</v>
      </c>
      <c r="AH193" s="468"/>
      <c r="AI193" s="469"/>
      <c r="AJ193" s="470"/>
      <c r="AK193" s="471"/>
      <c r="AL193" s="472"/>
      <c r="AM193" s="473"/>
      <c r="AN193" s="59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1" t="str">
        <f>IF(K191&lt;&gt;"","P列・R列に色付け","")</f>
        <v/>
      </c>
      <c r="AQ193" s="592"/>
      <c r="AR193" s="592"/>
      <c r="AX193" s="593"/>
      <c r="AY193" s="552"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6" t="s">
        <v>197</v>
      </c>
      <c r="O194" s="160"/>
      <c r="P194" s="557" t="str">
        <f>IFERROR(VLOOKUP(K194,【参考】数式用!$A$5:$J$27,MATCH(O194,【参考】数式用!$B$4:$J$4,0)+1,0),"")</f>
        <v/>
      </c>
      <c r="Q194" s="160"/>
      <c r="R194" s="557" t="str">
        <f>IFERROR(VLOOKUP(K194,【参考】数式用!$A$5:$J$27,MATCH(Q194,【参考】数式用!$B$4:$J$4,0)+1,0),"")</f>
        <v/>
      </c>
      <c r="S194" s="558" t="s">
        <v>19</v>
      </c>
      <c r="T194" s="559">
        <v>6</v>
      </c>
      <c r="U194" s="211" t="s">
        <v>10</v>
      </c>
      <c r="V194" s="79">
        <v>4</v>
      </c>
      <c r="W194" s="211" t="s">
        <v>45</v>
      </c>
      <c r="X194" s="559">
        <v>6</v>
      </c>
      <c r="Y194" s="211" t="s">
        <v>10</v>
      </c>
      <c r="Z194" s="79">
        <v>5</v>
      </c>
      <c r="AA194" s="211" t="s">
        <v>13</v>
      </c>
      <c r="AB194" s="560" t="s">
        <v>24</v>
      </c>
      <c r="AC194" s="561">
        <f t="shared" si="208"/>
        <v>2</v>
      </c>
      <c r="AD194" s="211" t="s">
        <v>38</v>
      </c>
      <c r="AE194" s="562" t="str">
        <f>IFERROR(ROUNDDOWN(ROUND(L194*R194,0)*M194,0)*AC194,"")</f>
        <v/>
      </c>
      <c r="AF194" s="563" t="str">
        <f>IFERROR(ROUNDDOWN(ROUND(L194*(R194-P194),0)*M194,0)*AC194,"")</f>
        <v/>
      </c>
      <c r="AG194" s="564"/>
      <c r="AH194" s="474"/>
      <c r="AI194" s="482"/>
      <c r="AJ194" s="479"/>
      <c r="AK194" s="480"/>
      <c r="AL194" s="460"/>
      <c r="AM194" s="461"/>
      <c r="AN194" s="565" t="str">
        <f t="shared" ref="AN194" si="256">IF(AP194="","",IF(R194&lt;P194,"！加算の要件上は問題ありませんが、令和６年３月と比較して４・５月に加算率が下がる計画になっています。",""))</f>
        <v/>
      </c>
      <c r="AP194" s="566" t="str">
        <f>IF(K194&lt;&gt;"","P列・R列に色付け","")</f>
        <v/>
      </c>
      <c r="AQ194" s="567" t="str">
        <f>IFERROR(VLOOKUP(K194,【参考】数式用!$AJ$2:$AK$24,2,FALSE),"")</f>
        <v/>
      </c>
      <c r="AR194" s="569" t="str">
        <f>Q194&amp;Q195&amp;Q196</f>
        <v/>
      </c>
      <c r="AS194" s="567" t="str">
        <f t="shared" ref="AS194" si="257">IF(AG196&lt;&gt;0,IF(AH196="○","入力済","未入力"),"")</f>
        <v/>
      </c>
      <c r="AT194" s="568" t="str">
        <f>IF(OR(Q194="処遇加算Ⅰ",Q194="処遇加算Ⅱ"),IF(OR(AI194="○",AI194="令和６年度中に満たす"),"入力済","未入力"),"")</f>
        <v/>
      </c>
      <c r="AU194" s="569" t="str">
        <f>IF(Q194="処遇加算Ⅲ",IF(AJ194="○","入力済","未入力"),"")</f>
        <v/>
      </c>
      <c r="AV194" s="567" t="str">
        <f>IF(Q194="処遇加算Ⅰ",IF(OR(AK194="○",AK194="令和６年度中に満たす"),"入力済","未入力"),"")</f>
        <v/>
      </c>
      <c r="AW194" s="56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2" t="str">
        <f>IF(Q195="特定加算Ⅰ",IF(AM195="","未入力","入力済"),"")</f>
        <v/>
      </c>
      <c r="AY194" s="552" t="str">
        <f>G194</f>
        <v/>
      </c>
    </row>
    <row r="195" spans="1:51" ht="32.1" customHeight="1">
      <c r="A195" s="1281"/>
      <c r="B195" s="1220"/>
      <c r="C195" s="1220"/>
      <c r="D195" s="1220"/>
      <c r="E195" s="1220"/>
      <c r="F195" s="1220"/>
      <c r="G195" s="1223"/>
      <c r="H195" s="1223"/>
      <c r="I195" s="1223"/>
      <c r="J195" s="1223"/>
      <c r="K195" s="1223"/>
      <c r="L195" s="1226"/>
      <c r="M195" s="1229"/>
      <c r="N195" s="570" t="s">
        <v>174</v>
      </c>
      <c r="O195" s="161"/>
      <c r="P195" s="571" t="str">
        <f>IFERROR(VLOOKUP(K194,【参考】数式用!$A$5:$J$27,MATCH(O195,【参考】数式用!$B$4:$J$4,0)+1,0),"")</f>
        <v/>
      </c>
      <c r="Q195" s="161"/>
      <c r="R195" s="571" t="str">
        <f>IFERROR(VLOOKUP(K194,【参考】数式用!$A$5:$J$27,MATCH(Q195,【参考】数式用!$B$4:$J$4,0)+1,0),"")</f>
        <v/>
      </c>
      <c r="S195" s="182" t="s">
        <v>19</v>
      </c>
      <c r="T195" s="572">
        <v>6</v>
      </c>
      <c r="U195" s="183" t="s">
        <v>10</v>
      </c>
      <c r="V195" s="118">
        <v>4</v>
      </c>
      <c r="W195" s="183" t="s">
        <v>45</v>
      </c>
      <c r="X195" s="572">
        <v>6</v>
      </c>
      <c r="Y195" s="183" t="s">
        <v>10</v>
      </c>
      <c r="Z195" s="118">
        <v>5</v>
      </c>
      <c r="AA195" s="183" t="s">
        <v>13</v>
      </c>
      <c r="AB195" s="573" t="s">
        <v>24</v>
      </c>
      <c r="AC195" s="574">
        <f t="shared" si="208"/>
        <v>2</v>
      </c>
      <c r="AD195" s="183" t="s">
        <v>38</v>
      </c>
      <c r="AE195" s="575" t="str">
        <f>IFERROR(ROUNDDOWN(ROUND(L194*R195,0)*M194,0)*AC195,"")</f>
        <v/>
      </c>
      <c r="AF195" s="576" t="str">
        <f>IFERROR(ROUNDDOWN(ROUND(L194*(R195-P195),0)*M194,0)*AC195,"")</f>
        <v/>
      </c>
      <c r="AG195" s="577"/>
      <c r="AH195" s="462"/>
      <c r="AI195" s="463"/>
      <c r="AJ195" s="464"/>
      <c r="AK195" s="465"/>
      <c r="AL195" s="466"/>
      <c r="AM195" s="467"/>
      <c r="AN195" s="57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9"/>
      <c r="AP195" s="566" t="str">
        <f>IF(K194&lt;&gt;"","P列・R列に色付け","")</f>
        <v/>
      </c>
      <c r="AY195" s="552" t="str">
        <f>G194</f>
        <v/>
      </c>
    </row>
    <row r="196" spans="1:51" ht="32.1" customHeight="1" thickBot="1">
      <c r="A196" s="1282"/>
      <c r="B196" s="1221"/>
      <c r="C196" s="1221"/>
      <c r="D196" s="1221"/>
      <c r="E196" s="1221"/>
      <c r="F196" s="1221"/>
      <c r="G196" s="1224"/>
      <c r="H196" s="1224"/>
      <c r="I196" s="1224"/>
      <c r="J196" s="1224"/>
      <c r="K196" s="1224"/>
      <c r="L196" s="1227"/>
      <c r="M196" s="1230"/>
      <c r="N196" s="580" t="s">
        <v>140</v>
      </c>
      <c r="O196" s="164"/>
      <c r="P196" s="600" t="str">
        <f>IFERROR(VLOOKUP(K194,【参考】数式用!$A$5:$J$27,MATCH(O196,【参考】数式用!$B$4:$J$4,0)+1,0),"")</f>
        <v/>
      </c>
      <c r="Q196" s="162"/>
      <c r="R196" s="581" t="str">
        <f>IFERROR(VLOOKUP(K194,【参考】数式用!$A$5:$J$27,MATCH(Q196,【参考】数式用!$B$4:$J$4,0)+1,0),"")</f>
        <v/>
      </c>
      <c r="S196" s="582" t="s">
        <v>19</v>
      </c>
      <c r="T196" s="583">
        <v>6</v>
      </c>
      <c r="U196" s="584" t="s">
        <v>10</v>
      </c>
      <c r="V196" s="119">
        <v>4</v>
      </c>
      <c r="W196" s="584" t="s">
        <v>45</v>
      </c>
      <c r="X196" s="583">
        <v>6</v>
      </c>
      <c r="Y196" s="584" t="s">
        <v>10</v>
      </c>
      <c r="Z196" s="119">
        <v>5</v>
      </c>
      <c r="AA196" s="584" t="s">
        <v>13</v>
      </c>
      <c r="AB196" s="585" t="s">
        <v>24</v>
      </c>
      <c r="AC196" s="586">
        <f t="shared" si="208"/>
        <v>2</v>
      </c>
      <c r="AD196" s="584" t="s">
        <v>38</v>
      </c>
      <c r="AE196" s="599" t="str">
        <f>IFERROR(ROUNDDOWN(ROUND(L194*R196,0)*M194,0)*AC196,"")</f>
        <v/>
      </c>
      <c r="AF196" s="588" t="str">
        <f>IFERROR(ROUNDDOWN(ROUND(L194*(R196-P196),0)*M194,0)*AC196,"")</f>
        <v/>
      </c>
      <c r="AG196" s="589">
        <f t="shared" si="246"/>
        <v>0</v>
      </c>
      <c r="AH196" s="468"/>
      <c r="AI196" s="469"/>
      <c r="AJ196" s="470"/>
      <c r="AK196" s="471"/>
      <c r="AL196" s="472"/>
      <c r="AM196" s="473"/>
      <c r="AN196" s="59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1" t="str">
        <f>IF(K194&lt;&gt;"","P列・R列に色付け","")</f>
        <v/>
      </c>
      <c r="AQ196" s="592"/>
      <c r="AR196" s="592"/>
      <c r="AX196" s="593"/>
      <c r="AY196" s="552"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6" t="s">
        <v>197</v>
      </c>
      <c r="O197" s="160"/>
      <c r="P197" s="557" t="str">
        <f>IFERROR(VLOOKUP(K197,【参考】数式用!$A$5:$J$27,MATCH(O197,【参考】数式用!$B$4:$J$4,0)+1,0),"")</f>
        <v/>
      </c>
      <c r="Q197" s="160"/>
      <c r="R197" s="557" t="str">
        <f>IFERROR(VLOOKUP(K197,【参考】数式用!$A$5:$J$27,MATCH(Q197,【参考】数式用!$B$4:$J$4,0)+1,0),"")</f>
        <v/>
      </c>
      <c r="S197" s="558" t="s">
        <v>19</v>
      </c>
      <c r="T197" s="559">
        <v>6</v>
      </c>
      <c r="U197" s="211" t="s">
        <v>10</v>
      </c>
      <c r="V197" s="79">
        <v>4</v>
      </c>
      <c r="W197" s="211" t="s">
        <v>45</v>
      </c>
      <c r="X197" s="559">
        <v>6</v>
      </c>
      <c r="Y197" s="211" t="s">
        <v>10</v>
      </c>
      <c r="Z197" s="79">
        <v>5</v>
      </c>
      <c r="AA197" s="211" t="s">
        <v>13</v>
      </c>
      <c r="AB197" s="560" t="s">
        <v>24</v>
      </c>
      <c r="AC197" s="561">
        <f t="shared" si="208"/>
        <v>2</v>
      </c>
      <c r="AD197" s="211" t="s">
        <v>38</v>
      </c>
      <c r="AE197" s="562" t="str">
        <f>IFERROR(ROUNDDOWN(ROUND(L197*R197,0)*M197,0)*AC197,"")</f>
        <v/>
      </c>
      <c r="AF197" s="563" t="str">
        <f>IFERROR(ROUNDDOWN(ROUND(L197*(R197-P197),0)*M197,0)*AC197,"")</f>
        <v/>
      </c>
      <c r="AG197" s="564"/>
      <c r="AH197" s="474"/>
      <c r="AI197" s="482"/>
      <c r="AJ197" s="479"/>
      <c r="AK197" s="480"/>
      <c r="AL197" s="460"/>
      <c r="AM197" s="461"/>
      <c r="AN197" s="565" t="str">
        <f t="shared" ref="AN197" si="260">IF(AP197="","",IF(R197&lt;P197,"！加算の要件上は問題ありませんが、令和６年３月と比較して４・５月に加算率が下がる計画になっています。",""))</f>
        <v/>
      </c>
      <c r="AP197" s="566" t="str">
        <f>IF(K197&lt;&gt;"","P列・R列に色付け","")</f>
        <v/>
      </c>
      <c r="AQ197" s="567" t="str">
        <f>IFERROR(VLOOKUP(K197,【参考】数式用!$AJ$2:$AK$24,2,FALSE),"")</f>
        <v/>
      </c>
      <c r="AR197" s="569" t="str">
        <f>Q197&amp;Q198&amp;Q199</f>
        <v/>
      </c>
      <c r="AS197" s="567" t="str">
        <f t="shared" ref="AS197" si="261">IF(AG199&lt;&gt;0,IF(AH199="○","入力済","未入力"),"")</f>
        <v/>
      </c>
      <c r="AT197" s="568" t="str">
        <f>IF(OR(Q197="処遇加算Ⅰ",Q197="処遇加算Ⅱ"),IF(OR(AI197="○",AI197="令和６年度中に満たす"),"入力済","未入力"),"")</f>
        <v/>
      </c>
      <c r="AU197" s="569" t="str">
        <f>IF(Q197="処遇加算Ⅲ",IF(AJ197="○","入力済","未入力"),"")</f>
        <v/>
      </c>
      <c r="AV197" s="567" t="str">
        <f>IF(Q197="処遇加算Ⅰ",IF(OR(AK197="○",AK197="令和６年度中に満たす"),"入力済","未入力"),"")</f>
        <v/>
      </c>
      <c r="AW197" s="56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2" t="str">
        <f>IF(Q198="特定加算Ⅰ",IF(AM198="","未入力","入力済"),"")</f>
        <v/>
      </c>
      <c r="AY197" s="552" t="str">
        <f>G197</f>
        <v/>
      </c>
    </row>
    <row r="198" spans="1:51" ht="32.1" customHeight="1">
      <c r="A198" s="1281"/>
      <c r="B198" s="1220"/>
      <c r="C198" s="1220"/>
      <c r="D198" s="1220"/>
      <c r="E198" s="1220"/>
      <c r="F198" s="1220"/>
      <c r="G198" s="1223"/>
      <c r="H198" s="1223"/>
      <c r="I198" s="1223"/>
      <c r="J198" s="1223"/>
      <c r="K198" s="1223"/>
      <c r="L198" s="1226"/>
      <c r="M198" s="1229"/>
      <c r="N198" s="570" t="s">
        <v>174</v>
      </c>
      <c r="O198" s="161"/>
      <c r="P198" s="571" t="str">
        <f>IFERROR(VLOOKUP(K197,【参考】数式用!$A$5:$J$27,MATCH(O198,【参考】数式用!$B$4:$J$4,0)+1,0),"")</f>
        <v/>
      </c>
      <c r="Q198" s="161"/>
      <c r="R198" s="571" t="str">
        <f>IFERROR(VLOOKUP(K197,【参考】数式用!$A$5:$J$27,MATCH(Q198,【参考】数式用!$B$4:$J$4,0)+1,0),"")</f>
        <v/>
      </c>
      <c r="S198" s="182" t="s">
        <v>19</v>
      </c>
      <c r="T198" s="572">
        <v>6</v>
      </c>
      <c r="U198" s="183" t="s">
        <v>10</v>
      </c>
      <c r="V198" s="118">
        <v>4</v>
      </c>
      <c r="W198" s="183" t="s">
        <v>45</v>
      </c>
      <c r="X198" s="572">
        <v>6</v>
      </c>
      <c r="Y198" s="183" t="s">
        <v>10</v>
      </c>
      <c r="Z198" s="118">
        <v>5</v>
      </c>
      <c r="AA198" s="183" t="s">
        <v>13</v>
      </c>
      <c r="AB198" s="573" t="s">
        <v>24</v>
      </c>
      <c r="AC198" s="574">
        <f t="shared" si="208"/>
        <v>2</v>
      </c>
      <c r="AD198" s="183" t="s">
        <v>38</v>
      </c>
      <c r="AE198" s="575" t="str">
        <f>IFERROR(ROUNDDOWN(ROUND(L197*R198,0)*M197,0)*AC198,"")</f>
        <v/>
      </c>
      <c r="AF198" s="576" t="str">
        <f>IFERROR(ROUNDDOWN(ROUND(L197*(R198-P198),0)*M197,0)*AC198,"")</f>
        <v/>
      </c>
      <c r="AG198" s="577"/>
      <c r="AH198" s="462"/>
      <c r="AI198" s="463"/>
      <c r="AJ198" s="464"/>
      <c r="AK198" s="465"/>
      <c r="AL198" s="466"/>
      <c r="AM198" s="467"/>
      <c r="AN198" s="57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9"/>
      <c r="AP198" s="566" t="str">
        <f>IF(K197&lt;&gt;"","P列・R列に色付け","")</f>
        <v/>
      </c>
      <c r="AY198" s="552" t="str">
        <f>G197</f>
        <v/>
      </c>
    </row>
    <row r="199" spans="1:51" ht="32.1" customHeight="1" thickBot="1">
      <c r="A199" s="1282"/>
      <c r="B199" s="1221"/>
      <c r="C199" s="1221"/>
      <c r="D199" s="1221"/>
      <c r="E199" s="1221"/>
      <c r="F199" s="1221"/>
      <c r="G199" s="1224"/>
      <c r="H199" s="1224"/>
      <c r="I199" s="1224"/>
      <c r="J199" s="1224"/>
      <c r="K199" s="1224"/>
      <c r="L199" s="1227"/>
      <c r="M199" s="1230"/>
      <c r="N199" s="580" t="s">
        <v>140</v>
      </c>
      <c r="O199" s="164"/>
      <c r="P199" s="600" t="str">
        <f>IFERROR(VLOOKUP(K197,【参考】数式用!$A$5:$J$27,MATCH(O199,【参考】数式用!$B$4:$J$4,0)+1,0),"")</f>
        <v/>
      </c>
      <c r="Q199" s="162"/>
      <c r="R199" s="581" t="str">
        <f>IFERROR(VLOOKUP(K197,【参考】数式用!$A$5:$J$27,MATCH(Q199,【参考】数式用!$B$4:$J$4,0)+1,0),"")</f>
        <v/>
      </c>
      <c r="S199" s="582" t="s">
        <v>19</v>
      </c>
      <c r="T199" s="583">
        <v>6</v>
      </c>
      <c r="U199" s="584" t="s">
        <v>10</v>
      </c>
      <c r="V199" s="119">
        <v>4</v>
      </c>
      <c r="W199" s="584" t="s">
        <v>45</v>
      </c>
      <c r="X199" s="583">
        <v>6</v>
      </c>
      <c r="Y199" s="584" t="s">
        <v>10</v>
      </c>
      <c r="Z199" s="119">
        <v>5</v>
      </c>
      <c r="AA199" s="584" t="s">
        <v>13</v>
      </c>
      <c r="AB199" s="585" t="s">
        <v>24</v>
      </c>
      <c r="AC199" s="586">
        <f t="shared" si="208"/>
        <v>2</v>
      </c>
      <c r="AD199" s="584" t="s">
        <v>38</v>
      </c>
      <c r="AE199" s="599" t="str">
        <f>IFERROR(ROUNDDOWN(ROUND(L197*R199,0)*M197,0)*AC199,"")</f>
        <v/>
      </c>
      <c r="AF199" s="588" t="str">
        <f>IFERROR(ROUNDDOWN(ROUND(L197*(R199-P199),0)*M197,0)*AC199,"")</f>
        <v/>
      </c>
      <c r="AG199" s="589">
        <f t="shared" si="246"/>
        <v>0</v>
      </c>
      <c r="AH199" s="468"/>
      <c r="AI199" s="469"/>
      <c r="AJ199" s="470"/>
      <c r="AK199" s="471"/>
      <c r="AL199" s="472"/>
      <c r="AM199" s="473"/>
      <c r="AN199" s="59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1" t="str">
        <f>IF(K197&lt;&gt;"","P列・R列に色付け","")</f>
        <v/>
      </c>
      <c r="AQ199" s="592"/>
      <c r="AR199" s="592"/>
      <c r="AX199" s="593"/>
      <c r="AY199" s="552"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6" t="s">
        <v>197</v>
      </c>
      <c r="O200" s="160"/>
      <c r="P200" s="557" t="str">
        <f>IFERROR(VLOOKUP(K200,【参考】数式用!$A$5:$J$27,MATCH(O200,【参考】数式用!$B$4:$J$4,0)+1,0),"")</f>
        <v/>
      </c>
      <c r="Q200" s="160"/>
      <c r="R200" s="557" t="str">
        <f>IFERROR(VLOOKUP(K200,【参考】数式用!$A$5:$J$27,MATCH(Q200,【参考】数式用!$B$4:$J$4,0)+1,0),"")</f>
        <v/>
      </c>
      <c r="S200" s="558" t="s">
        <v>19</v>
      </c>
      <c r="T200" s="559">
        <v>6</v>
      </c>
      <c r="U200" s="211" t="s">
        <v>10</v>
      </c>
      <c r="V200" s="79">
        <v>4</v>
      </c>
      <c r="W200" s="211" t="s">
        <v>45</v>
      </c>
      <c r="X200" s="559">
        <v>6</v>
      </c>
      <c r="Y200" s="211" t="s">
        <v>10</v>
      </c>
      <c r="Z200" s="79">
        <v>5</v>
      </c>
      <c r="AA200" s="211" t="s">
        <v>13</v>
      </c>
      <c r="AB200" s="560" t="s">
        <v>24</v>
      </c>
      <c r="AC200" s="561">
        <f t="shared" si="208"/>
        <v>2</v>
      </c>
      <c r="AD200" s="211" t="s">
        <v>38</v>
      </c>
      <c r="AE200" s="562" t="str">
        <f>IFERROR(ROUNDDOWN(ROUND(L200*R200,0)*M200,0)*AC200,"")</f>
        <v/>
      </c>
      <c r="AF200" s="563" t="str">
        <f>IFERROR(ROUNDDOWN(ROUND(L200*(R200-P200),0)*M200,0)*AC200,"")</f>
        <v/>
      </c>
      <c r="AG200" s="564"/>
      <c r="AH200" s="474"/>
      <c r="AI200" s="482"/>
      <c r="AJ200" s="479"/>
      <c r="AK200" s="480"/>
      <c r="AL200" s="460"/>
      <c r="AM200" s="461"/>
      <c r="AN200" s="565" t="str">
        <f t="shared" ref="AN200" si="264">IF(AP200="","",IF(R200&lt;P200,"！加算の要件上は問題ありませんが、令和６年３月と比較して４・５月に加算率が下がる計画になっています。",""))</f>
        <v/>
      </c>
      <c r="AP200" s="566" t="str">
        <f>IF(K200&lt;&gt;"","P列・R列に色付け","")</f>
        <v/>
      </c>
      <c r="AQ200" s="567" t="str">
        <f>IFERROR(VLOOKUP(K200,【参考】数式用!$AJ$2:$AK$24,2,FALSE),"")</f>
        <v/>
      </c>
      <c r="AR200" s="569" t="str">
        <f>Q200&amp;Q201&amp;Q202</f>
        <v/>
      </c>
      <c r="AS200" s="567" t="str">
        <f t="shared" ref="AS200" si="265">IF(AG202&lt;&gt;0,IF(AH202="○","入力済","未入力"),"")</f>
        <v/>
      </c>
      <c r="AT200" s="568" t="str">
        <f>IF(OR(Q200="処遇加算Ⅰ",Q200="処遇加算Ⅱ"),IF(OR(AI200="○",AI200="令和６年度中に満たす"),"入力済","未入力"),"")</f>
        <v/>
      </c>
      <c r="AU200" s="569" t="str">
        <f>IF(Q200="処遇加算Ⅲ",IF(AJ200="○","入力済","未入力"),"")</f>
        <v/>
      </c>
      <c r="AV200" s="567" t="str">
        <f>IF(Q200="処遇加算Ⅰ",IF(OR(AK200="○",AK200="令和６年度中に満たす"),"入力済","未入力"),"")</f>
        <v/>
      </c>
      <c r="AW200" s="56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2" t="str">
        <f>IF(Q201="特定加算Ⅰ",IF(AM201="","未入力","入力済"),"")</f>
        <v/>
      </c>
      <c r="AY200" s="552" t="str">
        <f>G200</f>
        <v/>
      </c>
    </row>
    <row r="201" spans="1:51" ht="32.1" customHeight="1">
      <c r="A201" s="1281"/>
      <c r="B201" s="1220"/>
      <c r="C201" s="1220"/>
      <c r="D201" s="1220"/>
      <c r="E201" s="1220"/>
      <c r="F201" s="1220"/>
      <c r="G201" s="1223"/>
      <c r="H201" s="1223"/>
      <c r="I201" s="1223"/>
      <c r="J201" s="1223"/>
      <c r="K201" s="1223"/>
      <c r="L201" s="1226"/>
      <c r="M201" s="1229"/>
      <c r="N201" s="570" t="s">
        <v>174</v>
      </c>
      <c r="O201" s="161"/>
      <c r="P201" s="571" t="str">
        <f>IFERROR(VLOOKUP(K200,【参考】数式用!$A$5:$J$27,MATCH(O201,【参考】数式用!$B$4:$J$4,0)+1,0),"")</f>
        <v/>
      </c>
      <c r="Q201" s="161"/>
      <c r="R201" s="571" t="str">
        <f>IFERROR(VLOOKUP(K200,【参考】数式用!$A$5:$J$27,MATCH(Q201,【参考】数式用!$B$4:$J$4,0)+1,0),"")</f>
        <v/>
      </c>
      <c r="S201" s="182" t="s">
        <v>19</v>
      </c>
      <c r="T201" s="572">
        <v>6</v>
      </c>
      <c r="U201" s="183" t="s">
        <v>10</v>
      </c>
      <c r="V201" s="118">
        <v>4</v>
      </c>
      <c r="W201" s="183" t="s">
        <v>45</v>
      </c>
      <c r="X201" s="572">
        <v>6</v>
      </c>
      <c r="Y201" s="183" t="s">
        <v>10</v>
      </c>
      <c r="Z201" s="118">
        <v>5</v>
      </c>
      <c r="AA201" s="183" t="s">
        <v>13</v>
      </c>
      <c r="AB201" s="573" t="s">
        <v>24</v>
      </c>
      <c r="AC201" s="574">
        <f t="shared" si="208"/>
        <v>2</v>
      </c>
      <c r="AD201" s="183" t="s">
        <v>38</v>
      </c>
      <c r="AE201" s="575" t="str">
        <f>IFERROR(ROUNDDOWN(ROUND(L200*R201,0)*M200,0)*AC201,"")</f>
        <v/>
      </c>
      <c r="AF201" s="576" t="str">
        <f>IFERROR(ROUNDDOWN(ROUND(L200*(R201-P201),0)*M200,0)*AC201,"")</f>
        <v/>
      </c>
      <c r="AG201" s="577"/>
      <c r="AH201" s="462"/>
      <c r="AI201" s="463"/>
      <c r="AJ201" s="464"/>
      <c r="AK201" s="465"/>
      <c r="AL201" s="466"/>
      <c r="AM201" s="467"/>
      <c r="AN201" s="57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9"/>
      <c r="AP201" s="566" t="str">
        <f>IF(K200&lt;&gt;"","P列・R列に色付け","")</f>
        <v/>
      </c>
      <c r="AY201" s="552" t="str">
        <f>G200</f>
        <v/>
      </c>
    </row>
    <row r="202" spans="1:51" ht="32.1" customHeight="1" thickBot="1">
      <c r="A202" s="1282"/>
      <c r="B202" s="1221"/>
      <c r="C202" s="1221"/>
      <c r="D202" s="1221"/>
      <c r="E202" s="1221"/>
      <c r="F202" s="1221"/>
      <c r="G202" s="1224"/>
      <c r="H202" s="1224"/>
      <c r="I202" s="1224"/>
      <c r="J202" s="1224"/>
      <c r="K202" s="1224"/>
      <c r="L202" s="1227"/>
      <c r="M202" s="1230"/>
      <c r="N202" s="580" t="s">
        <v>140</v>
      </c>
      <c r="O202" s="164"/>
      <c r="P202" s="600" t="str">
        <f>IFERROR(VLOOKUP(K200,【参考】数式用!$A$5:$J$27,MATCH(O202,【参考】数式用!$B$4:$J$4,0)+1,0),"")</f>
        <v/>
      </c>
      <c r="Q202" s="162"/>
      <c r="R202" s="581" t="str">
        <f>IFERROR(VLOOKUP(K200,【参考】数式用!$A$5:$J$27,MATCH(Q202,【参考】数式用!$B$4:$J$4,0)+1,0),"")</f>
        <v/>
      </c>
      <c r="S202" s="582" t="s">
        <v>19</v>
      </c>
      <c r="T202" s="583">
        <v>6</v>
      </c>
      <c r="U202" s="584" t="s">
        <v>10</v>
      </c>
      <c r="V202" s="119">
        <v>4</v>
      </c>
      <c r="W202" s="584" t="s">
        <v>45</v>
      </c>
      <c r="X202" s="583">
        <v>6</v>
      </c>
      <c r="Y202" s="584" t="s">
        <v>10</v>
      </c>
      <c r="Z202" s="119">
        <v>5</v>
      </c>
      <c r="AA202" s="584" t="s">
        <v>13</v>
      </c>
      <c r="AB202" s="585" t="s">
        <v>24</v>
      </c>
      <c r="AC202" s="586">
        <f t="shared" si="208"/>
        <v>2</v>
      </c>
      <c r="AD202" s="584" t="s">
        <v>38</v>
      </c>
      <c r="AE202" s="599" t="str">
        <f>IFERROR(ROUNDDOWN(ROUND(L200*R202,0)*M200,0)*AC202,"")</f>
        <v/>
      </c>
      <c r="AF202" s="588" t="str">
        <f>IFERROR(ROUNDDOWN(ROUND(L200*(R202-P202),0)*M200,0)*AC202,"")</f>
        <v/>
      </c>
      <c r="AG202" s="589">
        <f t="shared" si="246"/>
        <v>0</v>
      </c>
      <c r="AH202" s="468"/>
      <c r="AI202" s="469"/>
      <c r="AJ202" s="470"/>
      <c r="AK202" s="471"/>
      <c r="AL202" s="472"/>
      <c r="AM202" s="473"/>
      <c r="AN202" s="59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1" t="str">
        <f>IF(K200&lt;&gt;"","P列・R列に色付け","")</f>
        <v/>
      </c>
      <c r="AQ202" s="592"/>
      <c r="AR202" s="592"/>
      <c r="AX202" s="593"/>
      <c r="AY202" s="552"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6" t="s">
        <v>197</v>
      </c>
      <c r="O203" s="160"/>
      <c r="P203" s="557" t="str">
        <f>IFERROR(VLOOKUP(K203,【参考】数式用!$A$5:$J$27,MATCH(O203,【参考】数式用!$B$4:$J$4,0)+1,0),"")</f>
        <v/>
      </c>
      <c r="Q203" s="160"/>
      <c r="R203" s="557" t="str">
        <f>IFERROR(VLOOKUP(K203,【参考】数式用!$A$5:$J$27,MATCH(Q203,【参考】数式用!$B$4:$J$4,0)+1,0),"")</f>
        <v/>
      </c>
      <c r="S203" s="558" t="s">
        <v>19</v>
      </c>
      <c r="T203" s="559">
        <v>6</v>
      </c>
      <c r="U203" s="211" t="s">
        <v>10</v>
      </c>
      <c r="V203" s="79">
        <v>4</v>
      </c>
      <c r="W203" s="211" t="s">
        <v>45</v>
      </c>
      <c r="X203" s="559">
        <v>6</v>
      </c>
      <c r="Y203" s="211" t="s">
        <v>10</v>
      </c>
      <c r="Z203" s="79">
        <v>5</v>
      </c>
      <c r="AA203" s="211" t="s">
        <v>13</v>
      </c>
      <c r="AB203" s="560" t="s">
        <v>24</v>
      </c>
      <c r="AC203" s="561">
        <f t="shared" si="208"/>
        <v>2</v>
      </c>
      <c r="AD203" s="211" t="s">
        <v>38</v>
      </c>
      <c r="AE203" s="562" t="str">
        <f>IFERROR(ROUNDDOWN(ROUND(L203*R203,0)*M203,0)*AC203,"")</f>
        <v/>
      </c>
      <c r="AF203" s="563" t="str">
        <f>IFERROR(ROUNDDOWN(ROUND(L203*(R203-P203),0)*M203,0)*AC203,"")</f>
        <v/>
      </c>
      <c r="AG203" s="564"/>
      <c r="AH203" s="474"/>
      <c r="AI203" s="482"/>
      <c r="AJ203" s="479"/>
      <c r="AK203" s="480"/>
      <c r="AL203" s="460"/>
      <c r="AM203" s="461"/>
      <c r="AN203" s="565" t="str">
        <f t="shared" ref="AN203" si="268">IF(AP203="","",IF(R203&lt;P203,"！加算の要件上は問題ありませんが、令和６年３月と比較して４・５月に加算率が下がる計画になっています。",""))</f>
        <v/>
      </c>
      <c r="AP203" s="566" t="str">
        <f>IF(K203&lt;&gt;"","P列・R列に色付け","")</f>
        <v/>
      </c>
      <c r="AQ203" s="567" t="str">
        <f>IFERROR(VLOOKUP(K203,【参考】数式用!$AJ$2:$AK$24,2,FALSE),"")</f>
        <v/>
      </c>
      <c r="AR203" s="569" t="str">
        <f>Q203&amp;Q204&amp;Q205</f>
        <v/>
      </c>
      <c r="AS203" s="567" t="str">
        <f t="shared" ref="AS203" si="269">IF(AG205&lt;&gt;0,IF(AH205="○","入力済","未入力"),"")</f>
        <v/>
      </c>
      <c r="AT203" s="568" t="str">
        <f>IF(OR(Q203="処遇加算Ⅰ",Q203="処遇加算Ⅱ"),IF(OR(AI203="○",AI203="令和６年度中に満たす"),"入力済","未入力"),"")</f>
        <v/>
      </c>
      <c r="AU203" s="569" t="str">
        <f>IF(Q203="処遇加算Ⅲ",IF(AJ203="○","入力済","未入力"),"")</f>
        <v/>
      </c>
      <c r="AV203" s="567" t="str">
        <f>IF(Q203="処遇加算Ⅰ",IF(OR(AK203="○",AK203="令和６年度中に満たす"),"入力済","未入力"),"")</f>
        <v/>
      </c>
      <c r="AW203" s="56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2" t="str">
        <f>IF(Q204="特定加算Ⅰ",IF(AM204="","未入力","入力済"),"")</f>
        <v/>
      </c>
      <c r="AY203" s="552" t="str">
        <f>G203</f>
        <v/>
      </c>
    </row>
    <row r="204" spans="1:51" ht="32.1" customHeight="1">
      <c r="A204" s="1281"/>
      <c r="B204" s="1220"/>
      <c r="C204" s="1220"/>
      <c r="D204" s="1220"/>
      <c r="E204" s="1220"/>
      <c r="F204" s="1220"/>
      <c r="G204" s="1223"/>
      <c r="H204" s="1223"/>
      <c r="I204" s="1223"/>
      <c r="J204" s="1223"/>
      <c r="K204" s="1223"/>
      <c r="L204" s="1226"/>
      <c r="M204" s="1229"/>
      <c r="N204" s="570" t="s">
        <v>174</v>
      </c>
      <c r="O204" s="161"/>
      <c r="P204" s="571" t="str">
        <f>IFERROR(VLOOKUP(K203,【参考】数式用!$A$5:$J$27,MATCH(O204,【参考】数式用!$B$4:$J$4,0)+1,0),"")</f>
        <v/>
      </c>
      <c r="Q204" s="161"/>
      <c r="R204" s="571" t="str">
        <f>IFERROR(VLOOKUP(K203,【参考】数式用!$A$5:$J$27,MATCH(Q204,【参考】数式用!$B$4:$J$4,0)+1,0),"")</f>
        <v/>
      </c>
      <c r="S204" s="182" t="s">
        <v>19</v>
      </c>
      <c r="T204" s="572">
        <v>6</v>
      </c>
      <c r="U204" s="183" t="s">
        <v>10</v>
      </c>
      <c r="V204" s="118">
        <v>4</v>
      </c>
      <c r="W204" s="183" t="s">
        <v>45</v>
      </c>
      <c r="X204" s="572">
        <v>6</v>
      </c>
      <c r="Y204" s="183" t="s">
        <v>10</v>
      </c>
      <c r="Z204" s="118">
        <v>5</v>
      </c>
      <c r="AA204" s="183" t="s">
        <v>13</v>
      </c>
      <c r="AB204" s="573" t="s">
        <v>24</v>
      </c>
      <c r="AC204" s="574">
        <f t="shared" si="208"/>
        <v>2</v>
      </c>
      <c r="AD204" s="183" t="s">
        <v>38</v>
      </c>
      <c r="AE204" s="575" t="str">
        <f>IFERROR(ROUNDDOWN(ROUND(L203*R204,0)*M203,0)*AC204,"")</f>
        <v/>
      </c>
      <c r="AF204" s="576" t="str">
        <f>IFERROR(ROUNDDOWN(ROUND(L203*(R204-P204),0)*M203,0)*AC204,"")</f>
        <v/>
      </c>
      <c r="AG204" s="577"/>
      <c r="AH204" s="462"/>
      <c r="AI204" s="463"/>
      <c r="AJ204" s="464"/>
      <c r="AK204" s="465"/>
      <c r="AL204" s="466"/>
      <c r="AM204" s="467"/>
      <c r="AN204" s="57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9"/>
      <c r="AP204" s="566" t="str">
        <f>IF(K203&lt;&gt;"","P列・R列に色付け","")</f>
        <v/>
      </c>
      <c r="AY204" s="552" t="str">
        <f>G203</f>
        <v/>
      </c>
    </row>
    <row r="205" spans="1:51" ht="32.1" customHeight="1" thickBot="1">
      <c r="A205" s="1282"/>
      <c r="B205" s="1221"/>
      <c r="C205" s="1221"/>
      <c r="D205" s="1221"/>
      <c r="E205" s="1221"/>
      <c r="F205" s="1221"/>
      <c r="G205" s="1224"/>
      <c r="H205" s="1224"/>
      <c r="I205" s="1224"/>
      <c r="J205" s="1224"/>
      <c r="K205" s="1224"/>
      <c r="L205" s="1227"/>
      <c r="M205" s="1230"/>
      <c r="N205" s="580" t="s">
        <v>140</v>
      </c>
      <c r="O205" s="164"/>
      <c r="P205" s="600" t="str">
        <f>IFERROR(VLOOKUP(K203,【参考】数式用!$A$5:$J$27,MATCH(O205,【参考】数式用!$B$4:$J$4,0)+1,0),"")</f>
        <v/>
      </c>
      <c r="Q205" s="162"/>
      <c r="R205" s="581" t="str">
        <f>IFERROR(VLOOKUP(K203,【参考】数式用!$A$5:$J$27,MATCH(Q205,【参考】数式用!$B$4:$J$4,0)+1,0),"")</f>
        <v/>
      </c>
      <c r="S205" s="582" t="s">
        <v>19</v>
      </c>
      <c r="T205" s="583">
        <v>6</v>
      </c>
      <c r="U205" s="584" t="s">
        <v>10</v>
      </c>
      <c r="V205" s="119">
        <v>4</v>
      </c>
      <c r="W205" s="584" t="s">
        <v>45</v>
      </c>
      <c r="X205" s="583">
        <v>6</v>
      </c>
      <c r="Y205" s="584" t="s">
        <v>10</v>
      </c>
      <c r="Z205" s="119">
        <v>5</v>
      </c>
      <c r="AA205" s="584" t="s">
        <v>13</v>
      </c>
      <c r="AB205" s="585" t="s">
        <v>24</v>
      </c>
      <c r="AC205" s="586">
        <f t="shared" si="208"/>
        <v>2</v>
      </c>
      <c r="AD205" s="584" t="s">
        <v>38</v>
      </c>
      <c r="AE205" s="599" t="str">
        <f>IFERROR(ROUNDDOWN(ROUND(L203*R205,0)*M203,0)*AC205,"")</f>
        <v/>
      </c>
      <c r="AF205" s="588" t="str">
        <f>IFERROR(ROUNDDOWN(ROUND(L203*(R205-P205),0)*M203,0)*AC205,"")</f>
        <v/>
      </c>
      <c r="AG205" s="589">
        <f t="shared" si="246"/>
        <v>0</v>
      </c>
      <c r="AH205" s="468"/>
      <c r="AI205" s="469"/>
      <c r="AJ205" s="470"/>
      <c r="AK205" s="471"/>
      <c r="AL205" s="472"/>
      <c r="AM205" s="473"/>
      <c r="AN205" s="59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1" t="str">
        <f>IF(K203&lt;&gt;"","P列・R列に色付け","")</f>
        <v/>
      </c>
      <c r="AQ205" s="592"/>
      <c r="AR205" s="592"/>
      <c r="AX205" s="593"/>
      <c r="AY205" s="552"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6" t="s">
        <v>197</v>
      </c>
      <c r="O206" s="160"/>
      <c r="P206" s="557" t="str">
        <f>IFERROR(VLOOKUP(K206,【参考】数式用!$A$5:$J$27,MATCH(O206,【参考】数式用!$B$4:$J$4,0)+1,0),"")</f>
        <v/>
      </c>
      <c r="Q206" s="160"/>
      <c r="R206" s="557" t="str">
        <f>IFERROR(VLOOKUP(K206,【参考】数式用!$A$5:$J$27,MATCH(Q206,【参考】数式用!$B$4:$J$4,0)+1,0),"")</f>
        <v/>
      </c>
      <c r="S206" s="558" t="s">
        <v>19</v>
      </c>
      <c r="T206" s="559">
        <v>6</v>
      </c>
      <c r="U206" s="211" t="s">
        <v>10</v>
      </c>
      <c r="V206" s="79">
        <v>4</v>
      </c>
      <c r="W206" s="211" t="s">
        <v>45</v>
      </c>
      <c r="X206" s="559">
        <v>6</v>
      </c>
      <c r="Y206" s="211" t="s">
        <v>10</v>
      </c>
      <c r="Z206" s="79">
        <v>5</v>
      </c>
      <c r="AA206" s="211" t="s">
        <v>13</v>
      </c>
      <c r="AB206" s="560" t="s">
        <v>24</v>
      </c>
      <c r="AC206" s="561">
        <f t="shared" si="208"/>
        <v>2</v>
      </c>
      <c r="AD206" s="211" t="s">
        <v>38</v>
      </c>
      <c r="AE206" s="562" t="str">
        <f>IFERROR(ROUNDDOWN(ROUND(L206*R206,0)*M206,0)*AC206,"")</f>
        <v/>
      </c>
      <c r="AF206" s="563" t="str">
        <f>IFERROR(ROUNDDOWN(ROUND(L206*(R206-P206),0)*M206,0)*AC206,"")</f>
        <v/>
      </c>
      <c r="AG206" s="564"/>
      <c r="AH206" s="474"/>
      <c r="AI206" s="482"/>
      <c r="AJ206" s="479"/>
      <c r="AK206" s="480"/>
      <c r="AL206" s="460"/>
      <c r="AM206" s="461"/>
      <c r="AN206" s="565" t="str">
        <f t="shared" ref="AN206" si="272">IF(AP206="","",IF(R206&lt;P206,"！加算の要件上は問題ありませんが、令和６年３月と比較して４・５月に加算率が下がる計画になっています。",""))</f>
        <v/>
      </c>
      <c r="AP206" s="566" t="str">
        <f>IF(K206&lt;&gt;"","P列・R列に色付け","")</f>
        <v/>
      </c>
      <c r="AQ206" s="567" t="str">
        <f>IFERROR(VLOOKUP(K206,【参考】数式用!$AJ$2:$AK$24,2,FALSE),"")</f>
        <v/>
      </c>
      <c r="AR206" s="569" t="str">
        <f>Q206&amp;Q207&amp;Q208</f>
        <v/>
      </c>
      <c r="AS206" s="567" t="str">
        <f t="shared" ref="AS206" si="273">IF(AG208&lt;&gt;0,IF(AH208="○","入力済","未入力"),"")</f>
        <v/>
      </c>
      <c r="AT206" s="568" t="str">
        <f>IF(OR(Q206="処遇加算Ⅰ",Q206="処遇加算Ⅱ"),IF(OR(AI206="○",AI206="令和６年度中に満たす"),"入力済","未入力"),"")</f>
        <v/>
      </c>
      <c r="AU206" s="569" t="str">
        <f>IF(Q206="処遇加算Ⅲ",IF(AJ206="○","入力済","未入力"),"")</f>
        <v/>
      </c>
      <c r="AV206" s="567" t="str">
        <f>IF(Q206="処遇加算Ⅰ",IF(OR(AK206="○",AK206="令和６年度中に満たす"),"入力済","未入力"),"")</f>
        <v/>
      </c>
      <c r="AW206" s="56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2" t="str">
        <f>IF(Q207="特定加算Ⅰ",IF(AM207="","未入力","入力済"),"")</f>
        <v/>
      </c>
      <c r="AY206" s="552" t="str">
        <f>G206</f>
        <v/>
      </c>
    </row>
    <row r="207" spans="1:51" ht="32.1" customHeight="1">
      <c r="A207" s="1281"/>
      <c r="B207" s="1220"/>
      <c r="C207" s="1220"/>
      <c r="D207" s="1220"/>
      <c r="E207" s="1220"/>
      <c r="F207" s="1220"/>
      <c r="G207" s="1223"/>
      <c r="H207" s="1223"/>
      <c r="I207" s="1223"/>
      <c r="J207" s="1223"/>
      <c r="K207" s="1223"/>
      <c r="L207" s="1226"/>
      <c r="M207" s="1229"/>
      <c r="N207" s="570" t="s">
        <v>174</v>
      </c>
      <c r="O207" s="161"/>
      <c r="P207" s="571" t="str">
        <f>IFERROR(VLOOKUP(K206,【参考】数式用!$A$5:$J$27,MATCH(O207,【参考】数式用!$B$4:$J$4,0)+1,0),"")</f>
        <v/>
      </c>
      <c r="Q207" s="161"/>
      <c r="R207" s="571" t="str">
        <f>IFERROR(VLOOKUP(K206,【参考】数式用!$A$5:$J$27,MATCH(Q207,【参考】数式用!$B$4:$J$4,0)+1,0),"")</f>
        <v/>
      </c>
      <c r="S207" s="182" t="s">
        <v>19</v>
      </c>
      <c r="T207" s="572">
        <v>6</v>
      </c>
      <c r="U207" s="183" t="s">
        <v>10</v>
      </c>
      <c r="V207" s="118">
        <v>4</v>
      </c>
      <c r="W207" s="183" t="s">
        <v>45</v>
      </c>
      <c r="X207" s="572">
        <v>6</v>
      </c>
      <c r="Y207" s="183" t="s">
        <v>10</v>
      </c>
      <c r="Z207" s="118">
        <v>5</v>
      </c>
      <c r="AA207" s="183" t="s">
        <v>13</v>
      </c>
      <c r="AB207" s="573" t="s">
        <v>24</v>
      </c>
      <c r="AC207" s="574">
        <f t="shared" si="208"/>
        <v>2</v>
      </c>
      <c r="AD207" s="183" t="s">
        <v>38</v>
      </c>
      <c r="AE207" s="575" t="str">
        <f>IFERROR(ROUNDDOWN(ROUND(L206*R207,0)*M206,0)*AC207,"")</f>
        <v/>
      </c>
      <c r="AF207" s="576" t="str">
        <f>IFERROR(ROUNDDOWN(ROUND(L206*(R207-P207),0)*M206,0)*AC207,"")</f>
        <v/>
      </c>
      <c r="AG207" s="577"/>
      <c r="AH207" s="462"/>
      <c r="AI207" s="463"/>
      <c r="AJ207" s="464"/>
      <c r="AK207" s="465"/>
      <c r="AL207" s="466"/>
      <c r="AM207" s="467"/>
      <c r="AN207" s="57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9"/>
      <c r="AP207" s="566" t="str">
        <f>IF(K206&lt;&gt;"","P列・R列に色付け","")</f>
        <v/>
      </c>
      <c r="AY207" s="552" t="str">
        <f>G206</f>
        <v/>
      </c>
    </row>
    <row r="208" spans="1:51" ht="32.1" customHeight="1" thickBot="1">
      <c r="A208" s="1282"/>
      <c r="B208" s="1221"/>
      <c r="C208" s="1221"/>
      <c r="D208" s="1221"/>
      <c r="E208" s="1221"/>
      <c r="F208" s="1221"/>
      <c r="G208" s="1224"/>
      <c r="H208" s="1224"/>
      <c r="I208" s="1224"/>
      <c r="J208" s="1224"/>
      <c r="K208" s="1224"/>
      <c r="L208" s="1227"/>
      <c r="M208" s="1230"/>
      <c r="N208" s="580" t="s">
        <v>140</v>
      </c>
      <c r="O208" s="164"/>
      <c r="P208" s="600" t="str">
        <f>IFERROR(VLOOKUP(K206,【参考】数式用!$A$5:$J$27,MATCH(O208,【参考】数式用!$B$4:$J$4,0)+1,0),"")</f>
        <v/>
      </c>
      <c r="Q208" s="162"/>
      <c r="R208" s="581" t="str">
        <f>IFERROR(VLOOKUP(K206,【参考】数式用!$A$5:$J$27,MATCH(Q208,【参考】数式用!$B$4:$J$4,0)+1,0),"")</f>
        <v/>
      </c>
      <c r="S208" s="582" t="s">
        <v>19</v>
      </c>
      <c r="T208" s="583">
        <v>6</v>
      </c>
      <c r="U208" s="584" t="s">
        <v>10</v>
      </c>
      <c r="V208" s="119">
        <v>4</v>
      </c>
      <c r="W208" s="584" t="s">
        <v>45</v>
      </c>
      <c r="X208" s="583">
        <v>6</v>
      </c>
      <c r="Y208" s="584" t="s">
        <v>10</v>
      </c>
      <c r="Z208" s="119">
        <v>5</v>
      </c>
      <c r="AA208" s="584" t="s">
        <v>13</v>
      </c>
      <c r="AB208" s="585" t="s">
        <v>24</v>
      </c>
      <c r="AC208" s="586">
        <f t="shared" si="208"/>
        <v>2</v>
      </c>
      <c r="AD208" s="584" t="s">
        <v>38</v>
      </c>
      <c r="AE208" s="599" t="str">
        <f>IFERROR(ROUNDDOWN(ROUND(L206*R208,0)*M206,0)*AC208,"")</f>
        <v/>
      </c>
      <c r="AF208" s="588" t="str">
        <f>IFERROR(ROUNDDOWN(ROUND(L206*(R208-P208),0)*M206,0)*AC208,"")</f>
        <v/>
      </c>
      <c r="AG208" s="589">
        <f t="shared" si="246"/>
        <v>0</v>
      </c>
      <c r="AH208" s="468"/>
      <c r="AI208" s="469"/>
      <c r="AJ208" s="470"/>
      <c r="AK208" s="471"/>
      <c r="AL208" s="472"/>
      <c r="AM208" s="473"/>
      <c r="AN208" s="59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1" t="str">
        <f>IF(K206&lt;&gt;"","P列・R列に色付け","")</f>
        <v/>
      </c>
      <c r="AQ208" s="592"/>
      <c r="AR208" s="592"/>
      <c r="AX208" s="593"/>
      <c r="AY208" s="552"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6" t="s">
        <v>197</v>
      </c>
      <c r="O209" s="160"/>
      <c r="P209" s="557" t="str">
        <f>IFERROR(VLOOKUP(K209,【参考】数式用!$A$5:$J$27,MATCH(O209,【参考】数式用!$B$4:$J$4,0)+1,0),"")</f>
        <v/>
      </c>
      <c r="Q209" s="160"/>
      <c r="R209" s="557" t="str">
        <f>IFERROR(VLOOKUP(K209,【参考】数式用!$A$5:$J$27,MATCH(Q209,【参考】数式用!$B$4:$J$4,0)+1,0),"")</f>
        <v/>
      </c>
      <c r="S209" s="558" t="s">
        <v>19</v>
      </c>
      <c r="T209" s="559">
        <v>6</v>
      </c>
      <c r="U209" s="211" t="s">
        <v>10</v>
      </c>
      <c r="V209" s="79">
        <v>4</v>
      </c>
      <c r="W209" s="211" t="s">
        <v>45</v>
      </c>
      <c r="X209" s="559">
        <v>6</v>
      </c>
      <c r="Y209" s="211" t="s">
        <v>10</v>
      </c>
      <c r="Z209" s="79">
        <v>5</v>
      </c>
      <c r="AA209" s="211" t="s">
        <v>13</v>
      </c>
      <c r="AB209" s="560" t="s">
        <v>24</v>
      </c>
      <c r="AC209" s="561">
        <f t="shared" si="208"/>
        <v>2</v>
      </c>
      <c r="AD209" s="211" t="s">
        <v>38</v>
      </c>
      <c r="AE209" s="562" t="str">
        <f>IFERROR(ROUNDDOWN(ROUND(L209*R209,0)*M209,0)*AC209,"")</f>
        <v/>
      </c>
      <c r="AF209" s="563" t="str">
        <f>IFERROR(ROUNDDOWN(ROUND(L209*(R209-P209),0)*M209,0)*AC209,"")</f>
        <v/>
      </c>
      <c r="AG209" s="564"/>
      <c r="AH209" s="474"/>
      <c r="AI209" s="482"/>
      <c r="AJ209" s="479"/>
      <c r="AK209" s="480"/>
      <c r="AL209" s="460"/>
      <c r="AM209" s="461"/>
      <c r="AN209" s="565" t="str">
        <f t="shared" ref="AN209" si="276">IF(AP209="","",IF(R209&lt;P209,"！加算の要件上は問題ありませんが、令和６年３月と比較して４・５月に加算率が下がる計画になっています。",""))</f>
        <v/>
      </c>
      <c r="AP209" s="566" t="str">
        <f>IF(K209&lt;&gt;"","P列・R列に色付け","")</f>
        <v/>
      </c>
      <c r="AQ209" s="567" t="str">
        <f>IFERROR(VLOOKUP(K209,【参考】数式用!$AJ$2:$AK$24,2,FALSE),"")</f>
        <v/>
      </c>
      <c r="AR209" s="569" t="str">
        <f>Q209&amp;Q210&amp;Q211</f>
        <v/>
      </c>
      <c r="AS209" s="567" t="str">
        <f t="shared" ref="AS209" si="277">IF(AG211&lt;&gt;0,IF(AH211="○","入力済","未入力"),"")</f>
        <v/>
      </c>
      <c r="AT209" s="568" t="str">
        <f>IF(OR(Q209="処遇加算Ⅰ",Q209="処遇加算Ⅱ"),IF(OR(AI209="○",AI209="令和６年度中に満たす"),"入力済","未入力"),"")</f>
        <v/>
      </c>
      <c r="AU209" s="569" t="str">
        <f>IF(Q209="処遇加算Ⅲ",IF(AJ209="○","入力済","未入力"),"")</f>
        <v/>
      </c>
      <c r="AV209" s="567" t="str">
        <f>IF(Q209="処遇加算Ⅰ",IF(OR(AK209="○",AK209="令和６年度中に満たす"),"入力済","未入力"),"")</f>
        <v/>
      </c>
      <c r="AW209" s="56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2" t="str">
        <f>IF(Q210="特定加算Ⅰ",IF(AM210="","未入力","入力済"),"")</f>
        <v/>
      </c>
      <c r="AY209" s="552" t="str">
        <f>G209</f>
        <v/>
      </c>
    </row>
    <row r="210" spans="1:51" ht="32.1" customHeight="1">
      <c r="A210" s="1281"/>
      <c r="B210" s="1220"/>
      <c r="C210" s="1220"/>
      <c r="D210" s="1220"/>
      <c r="E210" s="1220"/>
      <c r="F210" s="1220"/>
      <c r="G210" s="1223"/>
      <c r="H210" s="1223"/>
      <c r="I210" s="1223"/>
      <c r="J210" s="1223"/>
      <c r="K210" s="1223"/>
      <c r="L210" s="1226"/>
      <c r="M210" s="1229"/>
      <c r="N210" s="570" t="s">
        <v>174</v>
      </c>
      <c r="O210" s="161"/>
      <c r="P210" s="571" t="str">
        <f>IFERROR(VLOOKUP(K209,【参考】数式用!$A$5:$J$27,MATCH(O210,【参考】数式用!$B$4:$J$4,0)+1,0),"")</f>
        <v/>
      </c>
      <c r="Q210" s="161"/>
      <c r="R210" s="571" t="str">
        <f>IFERROR(VLOOKUP(K209,【参考】数式用!$A$5:$J$27,MATCH(Q210,【参考】数式用!$B$4:$J$4,0)+1,0),"")</f>
        <v/>
      </c>
      <c r="S210" s="182" t="s">
        <v>19</v>
      </c>
      <c r="T210" s="572">
        <v>6</v>
      </c>
      <c r="U210" s="183" t="s">
        <v>10</v>
      </c>
      <c r="V210" s="118">
        <v>4</v>
      </c>
      <c r="W210" s="183" t="s">
        <v>45</v>
      </c>
      <c r="X210" s="572">
        <v>6</v>
      </c>
      <c r="Y210" s="183" t="s">
        <v>10</v>
      </c>
      <c r="Z210" s="118">
        <v>5</v>
      </c>
      <c r="AA210" s="183" t="s">
        <v>13</v>
      </c>
      <c r="AB210" s="573" t="s">
        <v>24</v>
      </c>
      <c r="AC210" s="574">
        <f t="shared" si="208"/>
        <v>2</v>
      </c>
      <c r="AD210" s="183" t="s">
        <v>38</v>
      </c>
      <c r="AE210" s="575" t="str">
        <f>IFERROR(ROUNDDOWN(ROUND(L209*R210,0)*M209,0)*AC210,"")</f>
        <v/>
      </c>
      <c r="AF210" s="576" t="str">
        <f>IFERROR(ROUNDDOWN(ROUND(L209*(R210-P210),0)*M209,0)*AC210,"")</f>
        <v/>
      </c>
      <c r="AG210" s="577"/>
      <c r="AH210" s="462"/>
      <c r="AI210" s="463"/>
      <c r="AJ210" s="464"/>
      <c r="AK210" s="465"/>
      <c r="AL210" s="466"/>
      <c r="AM210" s="467"/>
      <c r="AN210" s="57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9"/>
      <c r="AP210" s="566" t="str">
        <f>IF(K209&lt;&gt;"","P列・R列に色付け","")</f>
        <v/>
      </c>
      <c r="AY210" s="552" t="str">
        <f>G209</f>
        <v/>
      </c>
    </row>
    <row r="211" spans="1:51" ht="32.1" customHeight="1" thickBot="1">
      <c r="A211" s="1282"/>
      <c r="B211" s="1221"/>
      <c r="C211" s="1221"/>
      <c r="D211" s="1221"/>
      <c r="E211" s="1221"/>
      <c r="F211" s="1221"/>
      <c r="G211" s="1224"/>
      <c r="H211" s="1224"/>
      <c r="I211" s="1224"/>
      <c r="J211" s="1224"/>
      <c r="K211" s="1224"/>
      <c r="L211" s="1227"/>
      <c r="M211" s="1230"/>
      <c r="N211" s="580" t="s">
        <v>140</v>
      </c>
      <c r="O211" s="164"/>
      <c r="P211" s="600" t="str">
        <f>IFERROR(VLOOKUP(K209,【参考】数式用!$A$5:$J$27,MATCH(O211,【参考】数式用!$B$4:$J$4,0)+1,0),"")</f>
        <v/>
      </c>
      <c r="Q211" s="162"/>
      <c r="R211" s="581" t="str">
        <f>IFERROR(VLOOKUP(K209,【参考】数式用!$A$5:$J$27,MATCH(Q211,【参考】数式用!$B$4:$J$4,0)+1,0),"")</f>
        <v/>
      </c>
      <c r="S211" s="582" t="s">
        <v>19</v>
      </c>
      <c r="T211" s="583">
        <v>6</v>
      </c>
      <c r="U211" s="584" t="s">
        <v>10</v>
      </c>
      <c r="V211" s="119">
        <v>4</v>
      </c>
      <c r="W211" s="584" t="s">
        <v>45</v>
      </c>
      <c r="X211" s="583">
        <v>6</v>
      </c>
      <c r="Y211" s="584" t="s">
        <v>10</v>
      </c>
      <c r="Z211" s="119">
        <v>5</v>
      </c>
      <c r="AA211" s="584" t="s">
        <v>13</v>
      </c>
      <c r="AB211" s="585" t="s">
        <v>24</v>
      </c>
      <c r="AC211" s="586">
        <f t="shared" si="208"/>
        <v>2</v>
      </c>
      <c r="AD211" s="584" t="s">
        <v>38</v>
      </c>
      <c r="AE211" s="599" t="str">
        <f>IFERROR(ROUNDDOWN(ROUND(L209*R211,0)*M209,0)*AC211,"")</f>
        <v/>
      </c>
      <c r="AF211" s="588" t="str">
        <f>IFERROR(ROUNDDOWN(ROUND(L209*(R211-P211),0)*M209,0)*AC211,"")</f>
        <v/>
      </c>
      <c r="AG211" s="589">
        <f t="shared" si="246"/>
        <v>0</v>
      </c>
      <c r="AH211" s="468"/>
      <c r="AI211" s="469"/>
      <c r="AJ211" s="470"/>
      <c r="AK211" s="471"/>
      <c r="AL211" s="472"/>
      <c r="AM211" s="473"/>
      <c r="AN211" s="59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1" t="str">
        <f>IF(K209&lt;&gt;"","P列・R列に色付け","")</f>
        <v/>
      </c>
      <c r="AQ211" s="592"/>
      <c r="AR211" s="592"/>
      <c r="AX211" s="593"/>
      <c r="AY211" s="552"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6" t="s">
        <v>197</v>
      </c>
      <c r="O212" s="160"/>
      <c r="P212" s="557" t="str">
        <f>IFERROR(VLOOKUP(K212,【参考】数式用!$A$5:$J$27,MATCH(O212,【参考】数式用!$B$4:$J$4,0)+1,0),"")</f>
        <v/>
      </c>
      <c r="Q212" s="160"/>
      <c r="R212" s="557" t="str">
        <f>IFERROR(VLOOKUP(K212,【参考】数式用!$A$5:$J$27,MATCH(Q212,【参考】数式用!$B$4:$J$4,0)+1,0),"")</f>
        <v/>
      </c>
      <c r="S212" s="558" t="s">
        <v>19</v>
      </c>
      <c r="T212" s="559">
        <v>6</v>
      </c>
      <c r="U212" s="211" t="s">
        <v>10</v>
      </c>
      <c r="V212" s="79">
        <v>4</v>
      </c>
      <c r="W212" s="211" t="s">
        <v>45</v>
      </c>
      <c r="X212" s="559">
        <v>6</v>
      </c>
      <c r="Y212" s="211" t="s">
        <v>10</v>
      </c>
      <c r="Z212" s="79">
        <v>5</v>
      </c>
      <c r="AA212" s="211" t="s">
        <v>13</v>
      </c>
      <c r="AB212" s="560" t="s">
        <v>24</v>
      </c>
      <c r="AC212" s="561">
        <f t="shared" si="208"/>
        <v>2</v>
      </c>
      <c r="AD212" s="211" t="s">
        <v>38</v>
      </c>
      <c r="AE212" s="562" t="str">
        <f>IFERROR(ROUNDDOWN(ROUND(L212*R212,0)*M212,0)*AC212,"")</f>
        <v/>
      </c>
      <c r="AF212" s="563" t="str">
        <f>IFERROR(ROUNDDOWN(ROUND(L212*(R212-P212),0)*M212,0)*AC212,"")</f>
        <v/>
      </c>
      <c r="AG212" s="564"/>
      <c r="AH212" s="474"/>
      <c r="AI212" s="482"/>
      <c r="AJ212" s="479"/>
      <c r="AK212" s="480"/>
      <c r="AL212" s="460"/>
      <c r="AM212" s="461"/>
      <c r="AN212" s="565" t="str">
        <f t="shared" ref="AN212" si="280">IF(AP212="","",IF(R212&lt;P212,"！加算の要件上は問題ありませんが、令和６年３月と比較して４・５月に加算率が下がる計画になっています。",""))</f>
        <v/>
      </c>
      <c r="AP212" s="566" t="str">
        <f>IF(K212&lt;&gt;"","P列・R列に色付け","")</f>
        <v/>
      </c>
      <c r="AQ212" s="567" t="str">
        <f>IFERROR(VLOOKUP(K212,【参考】数式用!$AJ$2:$AK$24,2,FALSE),"")</f>
        <v/>
      </c>
      <c r="AR212" s="569" t="str">
        <f>Q212&amp;Q213&amp;Q214</f>
        <v/>
      </c>
      <c r="AS212" s="567" t="str">
        <f t="shared" ref="AS212" si="281">IF(AG214&lt;&gt;0,IF(AH214="○","入力済","未入力"),"")</f>
        <v/>
      </c>
      <c r="AT212" s="568" t="str">
        <f>IF(OR(Q212="処遇加算Ⅰ",Q212="処遇加算Ⅱ"),IF(OR(AI212="○",AI212="令和６年度中に満たす"),"入力済","未入力"),"")</f>
        <v/>
      </c>
      <c r="AU212" s="569" t="str">
        <f>IF(Q212="処遇加算Ⅲ",IF(AJ212="○","入力済","未入力"),"")</f>
        <v/>
      </c>
      <c r="AV212" s="567" t="str">
        <f>IF(Q212="処遇加算Ⅰ",IF(OR(AK212="○",AK212="令和６年度中に満たす"),"入力済","未入力"),"")</f>
        <v/>
      </c>
      <c r="AW212" s="56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2" t="str">
        <f>IF(Q213="特定加算Ⅰ",IF(AM213="","未入力","入力済"),"")</f>
        <v/>
      </c>
      <c r="AY212" s="552" t="str">
        <f>G212</f>
        <v/>
      </c>
    </row>
    <row r="213" spans="1:51" ht="32.1" customHeight="1">
      <c r="A213" s="1281"/>
      <c r="B213" s="1220"/>
      <c r="C213" s="1220"/>
      <c r="D213" s="1220"/>
      <c r="E213" s="1220"/>
      <c r="F213" s="1220"/>
      <c r="G213" s="1223"/>
      <c r="H213" s="1223"/>
      <c r="I213" s="1223"/>
      <c r="J213" s="1223"/>
      <c r="K213" s="1223"/>
      <c r="L213" s="1226"/>
      <c r="M213" s="1229"/>
      <c r="N213" s="570" t="s">
        <v>174</v>
      </c>
      <c r="O213" s="161"/>
      <c r="P213" s="571" t="str">
        <f>IFERROR(VLOOKUP(K212,【参考】数式用!$A$5:$J$27,MATCH(O213,【参考】数式用!$B$4:$J$4,0)+1,0),"")</f>
        <v/>
      </c>
      <c r="Q213" s="161"/>
      <c r="R213" s="571" t="str">
        <f>IFERROR(VLOOKUP(K212,【参考】数式用!$A$5:$J$27,MATCH(Q213,【参考】数式用!$B$4:$J$4,0)+1,0),"")</f>
        <v/>
      </c>
      <c r="S213" s="182" t="s">
        <v>19</v>
      </c>
      <c r="T213" s="572">
        <v>6</v>
      </c>
      <c r="U213" s="183" t="s">
        <v>10</v>
      </c>
      <c r="V213" s="118">
        <v>4</v>
      </c>
      <c r="W213" s="183" t="s">
        <v>45</v>
      </c>
      <c r="X213" s="572">
        <v>6</v>
      </c>
      <c r="Y213" s="183" t="s">
        <v>10</v>
      </c>
      <c r="Z213" s="118">
        <v>5</v>
      </c>
      <c r="AA213" s="183" t="s">
        <v>13</v>
      </c>
      <c r="AB213" s="573" t="s">
        <v>24</v>
      </c>
      <c r="AC213" s="574">
        <f t="shared" si="208"/>
        <v>2</v>
      </c>
      <c r="AD213" s="183" t="s">
        <v>38</v>
      </c>
      <c r="AE213" s="575" t="str">
        <f>IFERROR(ROUNDDOWN(ROUND(L212*R213,0)*M212,0)*AC213,"")</f>
        <v/>
      </c>
      <c r="AF213" s="576" t="str">
        <f>IFERROR(ROUNDDOWN(ROUND(L212*(R213-P213),0)*M212,0)*AC213,"")</f>
        <v/>
      </c>
      <c r="AG213" s="577"/>
      <c r="AH213" s="462"/>
      <c r="AI213" s="463"/>
      <c r="AJ213" s="464"/>
      <c r="AK213" s="465"/>
      <c r="AL213" s="466"/>
      <c r="AM213" s="467"/>
      <c r="AN213" s="57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9"/>
      <c r="AP213" s="566" t="str">
        <f>IF(K212&lt;&gt;"","P列・R列に色付け","")</f>
        <v/>
      </c>
      <c r="AY213" s="552" t="str">
        <f>G212</f>
        <v/>
      </c>
    </row>
    <row r="214" spans="1:51" ht="32.1" customHeight="1" thickBot="1">
      <c r="A214" s="1282"/>
      <c r="B214" s="1221"/>
      <c r="C214" s="1221"/>
      <c r="D214" s="1221"/>
      <c r="E214" s="1221"/>
      <c r="F214" s="1221"/>
      <c r="G214" s="1224"/>
      <c r="H214" s="1224"/>
      <c r="I214" s="1224"/>
      <c r="J214" s="1224"/>
      <c r="K214" s="1224"/>
      <c r="L214" s="1227"/>
      <c r="M214" s="1230"/>
      <c r="N214" s="580" t="s">
        <v>140</v>
      </c>
      <c r="O214" s="164"/>
      <c r="P214" s="600" t="str">
        <f>IFERROR(VLOOKUP(K212,【参考】数式用!$A$5:$J$27,MATCH(O214,【参考】数式用!$B$4:$J$4,0)+1,0),"")</f>
        <v/>
      </c>
      <c r="Q214" s="162"/>
      <c r="R214" s="581" t="str">
        <f>IFERROR(VLOOKUP(K212,【参考】数式用!$A$5:$J$27,MATCH(Q214,【参考】数式用!$B$4:$J$4,0)+1,0),"")</f>
        <v/>
      </c>
      <c r="S214" s="582" t="s">
        <v>19</v>
      </c>
      <c r="T214" s="583">
        <v>6</v>
      </c>
      <c r="U214" s="584" t="s">
        <v>10</v>
      </c>
      <c r="V214" s="119">
        <v>4</v>
      </c>
      <c r="W214" s="584" t="s">
        <v>45</v>
      </c>
      <c r="X214" s="583">
        <v>6</v>
      </c>
      <c r="Y214" s="584" t="s">
        <v>10</v>
      </c>
      <c r="Z214" s="119">
        <v>5</v>
      </c>
      <c r="AA214" s="584" t="s">
        <v>13</v>
      </c>
      <c r="AB214" s="585" t="s">
        <v>24</v>
      </c>
      <c r="AC214" s="586">
        <f t="shared" si="208"/>
        <v>2</v>
      </c>
      <c r="AD214" s="584" t="s">
        <v>38</v>
      </c>
      <c r="AE214" s="599" t="str">
        <f>IFERROR(ROUNDDOWN(ROUND(L212*R214,0)*M212,0)*AC214,"")</f>
        <v/>
      </c>
      <c r="AF214" s="588" t="str">
        <f>IFERROR(ROUNDDOWN(ROUND(L212*(R214-P214),0)*M212,0)*AC214,"")</f>
        <v/>
      </c>
      <c r="AG214" s="589">
        <f t="shared" si="246"/>
        <v>0</v>
      </c>
      <c r="AH214" s="468"/>
      <c r="AI214" s="469"/>
      <c r="AJ214" s="470"/>
      <c r="AK214" s="471"/>
      <c r="AL214" s="472"/>
      <c r="AM214" s="473"/>
      <c r="AN214" s="59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1" t="str">
        <f>IF(K212&lt;&gt;"","P列・R列に色付け","")</f>
        <v/>
      </c>
      <c r="AQ214" s="592"/>
      <c r="AR214" s="592"/>
      <c r="AX214" s="593"/>
      <c r="AY214" s="552"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6" t="s">
        <v>197</v>
      </c>
      <c r="O215" s="160"/>
      <c r="P215" s="557" t="str">
        <f>IFERROR(VLOOKUP(K215,【参考】数式用!$A$5:$J$27,MATCH(O215,【参考】数式用!$B$4:$J$4,0)+1,0),"")</f>
        <v/>
      </c>
      <c r="Q215" s="160"/>
      <c r="R215" s="557" t="str">
        <f>IFERROR(VLOOKUP(K215,【参考】数式用!$A$5:$J$27,MATCH(Q215,【参考】数式用!$B$4:$J$4,0)+1,0),"")</f>
        <v/>
      </c>
      <c r="S215" s="558" t="s">
        <v>19</v>
      </c>
      <c r="T215" s="559">
        <v>6</v>
      </c>
      <c r="U215" s="211" t="s">
        <v>10</v>
      </c>
      <c r="V215" s="79">
        <v>4</v>
      </c>
      <c r="W215" s="211" t="s">
        <v>45</v>
      </c>
      <c r="X215" s="559">
        <v>6</v>
      </c>
      <c r="Y215" s="211" t="s">
        <v>10</v>
      </c>
      <c r="Z215" s="79">
        <v>5</v>
      </c>
      <c r="AA215" s="211" t="s">
        <v>13</v>
      </c>
      <c r="AB215" s="560" t="s">
        <v>24</v>
      </c>
      <c r="AC215" s="561">
        <f t="shared" si="208"/>
        <v>2</v>
      </c>
      <c r="AD215" s="211" t="s">
        <v>38</v>
      </c>
      <c r="AE215" s="562" t="str">
        <f>IFERROR(ROUNDDOWN(ROUND(L215*R215,0)*M215,0)*AC215,"")</f>
        <v/>
      </c>
      <c r="AF215" s="563" t="str">
        <f>IFERROR(ROUNDDOWN(ROUND(L215*(R215-P215),0)*M215,0)*AC215,"")</f>
        <v/>
      </c>
      <c r="AG215" s="564"/>
      <c r="AH215" s="474"/>
      <c r="AI215" s="482"/>
      <c r="AJ215" s="479"/>
      <c r="AK215" s="480"/>
      <c r="AL215" s="460"/>
      <c r="AM215" s="461"/>
      <c r="AN215" s="565" t="str">
        <f t="shared" ref="AN215" si="284">IF(AP215="","",IF(R215&lt;P215,"！加算の要件上は問題ありませんが、令和６年３月と比較して４・５月に加算率が下がる計画になっています。",""))</f>
        <v/>
      </c>
      <c r="AP215" s="566" t="str">
        <f>IF(K215&lt;&gt;"","P列・R列に色付け","")</f>
        <v/>
      </c>
      <c r="AQ215" s="567" t="str">
        <f>IFERROR(VLOOKUP(K215,【参考】数式用!$AJ$2:$AK$24,2,FALSE),"")</f>
        <v/>
      </c>
      <c r="AR215" s="569" t="str">
        <f>Q215&amp;Q216&amp;Q217</f>
        <v/>
      </c>
      <c r="AS215" s="567" t="str">
        <f t="shared" ref="AS215" si="285">IF(AG217&lt;&gt;0,IF(AH217="○","入力済","未入力"),"")</f>
        <v/>
      </c>
      <c r="AT215" s="568" t="str">
        <f>IF(OR(Q215="処遇加算Ⅰ",Q215="処遇加算Ⅱ"),IF(OR(AI215="○",AI215="令和６年度中に満たす"),"入力済","未入力"),"")</f>
        <v/>
      </c>
      <c r="AU215" s="569" t="str">
        <f>IF(Q215="処遇加算Ⅲ",IF(AJ215="○","入力済","未入力"),"")</f>
        <v/>
      </c>
      <c r="AV215" s="567" t="str">
        <f>IF(Q215="処遇加算Ⅰ",IF(OR(AK215="○",AK215="令和６年度中に満たす"),"入力済","未入力"),"")</f>
        <v/>
      </c>
      <c r="AW215" s="56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2" t="str">
        <f>IF(Q216="特定加算Ⅰ",IF(AM216="","未入力","入力済"),"")</f>
        <v/>
      </c>
      <c r="AY215" s="552" t="str">
        <f>G215</f>
        <v/>
      </c>
    </row>
    <row r="216" spans="1:51" ht="32.1" customHeight="1">
      <c r="A216" s="1281"/>
      <c r="B216" s="1220"/>
      <c r="C216" s="1220"/>
      <c r="D216" s="1220"/>
      <c r="E216" s="1220"/>
      <c r="F216" s="1220"/>
      <c r="G216" s="1223"/>
      <c r="H216" s="1223"/>
      <c r="I216" s="1223"/>
      <c r="J216" s="1223"/>
      <c r="K216" s="1223"/>
      <c r="L216" s="1226"/>
      <c r="M216" s="1229"/>
      <c r="N216" s="570" t="s">
        <v>174</v>
      </c>
      <c r="O216" s="161"/>
      <c r="P216" s="571" t="str">
        <f>IFERROR(VLOOKUP(K215,【参考】数式用!$A$5:$J$27,MATCH(O216,【参考】数式用!$B$4:$J$4,0)+1,0),"")</f>
        <v/>
      </c>
      <c r="Q216" s="161"/>
      <c r="R216" s="571" t="str">
        <f>IFERROR(VLOOKUP(K215,【参考】数式用!$A$5:$J$27,MATCH(Q216,【参考】数式用!$B$4:$J$4,0)+1,0),"")</f>
        <v/>
      </c>
      <c r="S216" s="182" t="s">
        <v>19</v>
      </c>
      <c r="T216" s="572">
        <v>6</v>
      </c>
      <c r="U216" s="183" t="s">
        <v>10</v>
      </c>
      <c r="V216" s="118">
        <v>4</v>
      </c>
      <c r="W216" s="183" t="s">
        <v>45</v>
      </c>
      <c r="X216" s="572">
        <v>6</v>
      </c>
      <c r="Y216" s="183" t="s">
        <v>10</v>
      </c>
      <c r="Z216" s="118">
        <v>5</v>
      </c>
      <c r="AA216" s="183" t="s">
        <v>13</v>
      </c>
      <c r="AB216" s="573" t="s">
        <v>24</v>
      </c>
      <c r="AC216" s="574">
        <f t="shared" si="208"/>
        <v>2</v>
      </c>
      <c r="AD216" s="183" t="s">
        <v>38</v>
      </c>
      <c r="AE216" s="575" t="str">
        <f>IFERROR(ROUNDDOWN(ROUND(L215*R216,0)*M215,0)*AC216,"")</f>
        <v/>
      </c>
      <c r="AF216" s="576" t="str">
        <f>IFERROR(ROUNDDOWN(ROUND(L215*(R216-P216),0)*M215,0)*AC216,"")</f>
        <v/>
      </c>
      <c r="AG216" s="577"/>
      <c r="AH216" s="462"/>
      <c r="AI216" s="463"/>
      <c r="AJ216" s="464"/>
      <c r="AK216" s="465"/>
      <c r="AL216" s="466"/>
      <c r="AM216" s="467"/>
      <c r="AN216" s="57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9"/>
      <c r="AP216" s="566" t="str">
        <f>IF(K215&lt;&gt;"","P列・R列に色付け","")</f>
        <v/>
      </c>
      <c r="AY216" s="552" t="str">
        <f>G215</f>
        <v/>
      </c>
    </row>
    <row r="217" spans="1:51" ht="32.1" customHeight="1" thickBot="1">
      <c r="A217" s="1282"/>
      <c r="B217" s="1221"/>
      <c r="C217" s="1221"/>
      <c r="D217" s="1221"/>
      <c r="E217" s="1221"/>
      <c r="F217" s="1221"/>
      <c r="G217" s="1224"/>
      <c r="H217" s="1224"/>
      <c r="I217" s="1224"/>
      <c r="J217" s="1224"/>
      <c r="K217" s="1224"/>
      <c r="L217" s="1227"/>
      <c r="M217" s="1230"/>
      <c r="N217" s="580" t="s">
        <v>140</v>
      </c>
      <c r="O217" s="164"/>
      <c r="P217" s="600" t="str">
        <f>IFERROR(VLOOKUP(K215,【参考】数式用!$A$5:$J$27,MATCH(O217,【参考】数式用!$B$4:$J$4,0)+1,0),"")</f>
        <v/>
      </c>
      <c r="Q217" s="162"/>
      <c r="R217" s="581" t="str">
        <f>IFERROR(VLOOKUP(K215,【参考】数式用!$A$5:$J$27,MATCH(Q217,【参考】数式用!$B$4:$J$4,0)+1,0),"")</f>
        <v/>
      </c>
      <c r="S217" s="582" t="s">
        <v>19</v>
      </c>
      <c r="T217" s="583">
        <v>6</v>
      </c>
      <c r="U217" s="584" t="s">
        <v>10</v>
      </c>
      <c r="V217" s="119">
        <v>4</v>
      </c>
      <c r="W217" s="584" t="s">
        <v>45</v>
      </c>
      <c r="X217" s="583">
        <v>6</v>
      </c>
      <c r="Y217" s="584" t="s">
        <v>10</v>
      </c>
      <c r="Z217" s="119">
        <v>5</v>
      </c>
      <c r="AA217" s="584" t="s">
        <v>13</v>
      </c>
      <c r="AB217" s="585" t="s">
        <v>24</v>
      </c>
      <c r="AC217" s="586">
        <f t="shared" si="208"/>
        <v>2</v>
      </c>
      <c r="AD217" s="584" t="s">
        <v>38</v>
      </c>
      <c r="AE217" s="599" t="str">
        <f>IFERROR(ROUNDDOWN(ROUND(L215*R217,0)*M215,0)*AC217,"")</f>
        <v/>
      </c>
      <c r="AF217" s="588" t="str">
        <f>IFERROR(ROUNDDOWN(ROUND(L215*(R217-P217),0)*M215,0)*AC217,"")</f>
        <v/>
      </c>
      <c r="AG217" s="589">
        <f t="shared" si="246"/>
        <v>0</v>
      </c>
      <c r="AH217" s="468"/>
      <c r="AI217" s="469"/>
      <c r="AJ217" s="470"/>
      <c r="AK217" s="471"/>
      <c r="AL217" s="472"/>
      <c r="AM217" s="473"/>
      <c r="AN217" s="59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1" t="str">
        <f>IF(K215&lt;&gt;"","P列・R列に色付け","")</f>
        <v/>
      </c>
      <c r="AQ217" s="592"/>
      <c r="AR217" s="592"/>
      <c r="AX217" s="593"/>
      <c r="AY217" s="552"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6" t="s">
        <v>197</v>
      </c>
      <c r="O218" s="160"/>
      <c r="P218" s="557" t="str">
        <f>IFERROR(VLOOKUP(K218,【参考】数式用!$A$5:$J$27,MATCH(O218,【参考】数式用!$B$4:$J$4,0)+1,0),"")</f>
        <v/>
      </c>
      <c r="Q218" s="160"/>
      <c r="R218" s="557" t="str">
        <f>IFERROR(VLOOKUP(K218,【参考】数式用!$A$5:$J$27,MATCH(Q218,【参考】数式用!$B$4:$J$4,0)+1,0),"")</f>
        <v/>
      </c>
      <c r="S218" s="558" t="s">
        <v>19</v>
      </c>
      <c r="T218" s="559">
        <v>6</v>
      </c>
      <c r="U218" s="211" t="s">
        <v>10</v>
      </c>
      <c r="V218" s="79">
        <v>4</v>
      </c>
      <c r="W218" s="211" t="s">
        <v>45</v>
      </c>
      <c r="X218" s="559">
        <v>6</v>
      </c>
      <c r="Y218" s="211" t="s">
        <v>10</v>
      </c>
      <c r="Z218" s="79">
        <v>5</v>
      </c>
      <c r="AA218" s="211" t="s">
        <v>13</v>
      </c>
      <c r="AB218" s="560" t="s">
        <v>24</v>
      </c>
      <c r="AC218" s="561">
        <f t="shared" si="208"/>
        <v>2</v>
      </c>
      <c r="AD218" s="211" t="s">
        <v>38</v>
      </c>
      <c r="AE218" s="562" t="str">
        <f>IFERROR(ROUNDDOWN(ROUND(L218*R218,0)*M218,0)*AC218,"")</f>
        <v/>
      </c>
      <c r="AF218" s="563" t="str">
        <f>IFERROR(ROUNDDOWN(ROUND(L218*(R218-P218),0)*M218,0)*AC218,"")</f>
        <v/>
      </c>
      <c r="AG218" s="564"/>
      <c r="AH218" s="474"/>
      <c r="AI218" s="482"/>
      <c r="AJ218" s="479"/>
      <c r="AK218" s="480"/>
      <c r="AL218" s="460"/>
      <c r="AM218" s="461"/>
      <c r="AN218" s="565" t="str">
        <f t="shared" ref="AN218" si="288">IF(AP218="","",IF(R218&lt;P218,"！加算の要件上は問題ありませんが、令和６年３月と比較して４・５月に加算率が下がる計画になっています。",""))</f>
        <v/>
      </c>
      <c r="AP218" s="566" t="str">
        <f>IF(K218&lt;&gt;"","P列・R列に色付け","")</f>
        <v/>
      </c>
      <c r="AQ218" s="567" t="str">
        <f>IFERROR(VLOOKUP(K218,【参考】数式用!$AJ$2:$AK$24,2,FALSE),"")</f>
        <v/>
      </c>
      <c r="AR218" s="569" t="str">
        <f>Q218&amp;Q219&amp;Q220</f>
        <v/>
      </c>
      <c r="AS218" s="567" t="str">
        <f t="shared" ref="AS218" si="289">IF(AG220&lt;&gt;0,IF(AH220="○","入力済","未入力"),"")</f>
        <v/>
      </c>
      <c r="AT218" s="568" t="str">
        <f>IF(OR(Q218="処遇加算Ⅰ",Q218="処遇加算Ⅱ"),IF(OR(AI218="○",AI218="令和６年度中に満たす"),"入力済","未入力"),"")</f>
        <v/>
      </c>
      <c r="AU218" s="569" t="str">
        <f>IF(Q218="処遇加算Ⅲ",IF(AJ218="○","入力済","未入力"),"")</f>
        <v/>
      </c>
      <c r="AV218" s="567" t="str">
        <f>IF(Q218="処遇加算Ⅰ",IF(OR(AK218="○",AK218="令和６年度中に満たす"),"入力済","未入力"),"")</f>
        <v/>
      </c>
      <c r="AW218" s="56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2" t="str">
        <f>IF(Q219="特定加算Ⅰ",IF(AM219="","未入力","入力済"),"")</f>
        <v/>
      </c>
      <c r="AY218" s="552" t="str">
        <f>G218</f>
        <v/>
      </c>
    </row>
    <row r="219" spans="1:51" ht="32.1" customHeight="1">
      <c r="A219" s="1281"/>
      <c r="B219" s="1220"/>
      <c r="C219" s="1220"/>
      <c r="D219" s="1220"/>
      <c r="E219" s="1220"/>
      <c r="F219" s="1220"/>
      <c r="G219" s="1223"/>
      <c r="H219" s="1223"/>
      <c r="I219" s="1223"/>
      <c r="J219" s="1223"/>
      <c r="K219" s="1223"/>
      <c r="L219" s="1226"/>
      <c r="M219" s="1229"/>
      <c r="N219" s="570" t="s">
        <v>174</v>
      </c>
      <c r="O219" s="161"/>
      <c r="P219" s="571" t="str">
        <f>IFERROR(VLOOKUP(K218,【参考】数式用!$A$5:$J$27,MATCH(O219,【参考】数式用!$B$4:$J$4,0)+1,0),"")</f>
        <v/>
      </c>
      <c r="Q219" s="161"/>
      <c r="R219" s="571" t="str">
        <f>IFERROR(VLOOKUP(K218,【参考】数式用!$A$5:$J$27,MATCH(Q219,【参考】数式用!$B$4:$J$4,0)+1,0),"")</f>
        <v/>
      </c>
      <c r="S219" s="182" t="s">
        <v>19</v>
      </c>
      <c r="T219" s="572">
        <v>6</v>
      </c>
      <c r="U219" s="183" t="s">
        <v>10</v>
      </c>
      <c r="V219" s="118">
        <v>4</v>
      </c>
      <c r="W219" s="183" t="s">
        <v>45</v>
      </c>
      <c r="X219" s="572">
        <v>6</v>
      </c>
      <c r="Y219" s="183" t="s">
        <v>10</v>
      </c>
      <c r="Z219" s="118">
        <v>5</v>
      </c>
      <c r="AA219" s="183" t="s">
        <v>13</v>
      </c>
      <c r="AB219" s="573" t="s">
        <v>24</v>
      </c>
      <c r="AC219" s="574">
        <f t="shared" si="208"/>
        <v>2</v>
      </c>
      <c r="AD219" s="183" t="s">
        <v>38</v>
      </c>
      <c r="AE219" s="575" t="str">
        <f>IFERROR(ROUNDDOWN(ROUND(L218*R219,0)*M218,0)*AC219,"")</f>
        <v/>
      </c>
      <c r="AF219" s="576" t="str">
        <f>IFERROR(ROUNDDOWN(ROUND(L218*(R219-P219),0)*M218,0)*AC219,"")</f>
        <v/>
      </c>
      <c r="AG219" s="577"/>
      <c r="AH219" s="462"/>
      <c r="AI219" s="463"/>
      <c r="AJ219" s="464"/>
      <c r="AK219" s="465"/>
      <c r="AL219" s="466"/>
      <c r="AM219" s="467"/>
      <c r="AN219" s="57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9"/>
      <c r="AP219" s="566" t="str">
        <f>IF(K218&lt;&gt;"","P列・R列に色付け","")</f>
        <v/>
      </c>
      <c r="AY219" s="552" t="str">
        <f>G218</f>
        <v/>
      </c>
    </row>
    <row r="220" spans="1:51" ht="32.1" customHeight="1" thickBot="1">
      <c r="A220" s="1282"/>
      <c r="B220" s="1221"/>
      <c r="C220" s="1221"/>
      <c r="D220" s="1221"/>
      <c r="E220" s="1221"/>
      <c r="F220" s="1221"/>
      <c r="G220" s="1224"/>
      <c r="H220" s="1224"/>
      <c r="I220" s="1224"/>
      <c r="J220" s="1224"/>
      <c r="K220" s="1224"/>
      <c r="L220" s="1227"/>
      <c r="M220" s="1230"/>
      <c r="N220" s="580" t="s">
        <v>140</v>
      </c>
      <c r="O220" s="164"/>
      <c r="P220" s="600" t="str">
        <f>IFERROR(VLOOKUP(K218,【参考】数式用!$A$5:$J$27,MATCH(O220,【参考】数式用!$B$4:$J$4,0)+1,0),"")</f>
        <v/>
      </c>
      <c r="Q220" s="162"/>
      <c r="R220" s="581" t="str">
        <f>IFERROR(VLOOKUP(K218,【参考】数式用!$A$5:$J$27,MATCH(Q220,【参考】数式用!$B$4:$J$4,0)+1,0),"")</f>
        <v/>
      </c>
      <c r="S220" s="582" t="s">
        <v>19</v>
      </c>
      <c r="T220" s="583">
        <v>6</v>
      </c>
      <c r="U220" s="584" t="s">
        <v>10</v>
      </c>
      <c r="V220" s="119">
        <v>4</v>
      </c>
      <c r="W220" s="584" t="s">
        <v>45</v>
      </c>
      <c r="X220" s="583">
        <v>6</v>
      </c>
      <c r="Y220" s="584" t="s">
        <v>10</v>
      </c>
      <c r="Z220" s="119">
        <v>5</v>
      </c>
      <c r="AA220" s="584" t="s">
        <v>13</v>
      </c>
      <c r="AB220" s="585" t="s">
        <v>24</v>
      </c>
      <c r="AC220" s="586">
        <f t="shared" si="208"/>
        <v>2</v>
      </c>
      <c r="AD220" s="584" t="s">
        <v>38</v>
      </c>
      <c r="AE220" s="599" t="str">
        <f>IFERROR(ROUNDDOWN(ROUND(L218*R220,0)*M218,0)*AC220,"")</f>
        <v/>
      </c>
      <c r="AF220" s="588" t="str">
        <f>IFERROR(ROUNDDOWN(ROUND(L218*(R220-P220),0)*M218,0)*AC220,"")</f>
        <v/>
      </c>
      <c r="AG220" s="589">
        <f t="shared" si="246"/>
        <v>0</v>
      </c>
      <c r="AH220" s="468"/>
      <c r="AI220" s="469"/>
      <c r="AJ220" s="470"/>
      <c r="AK220" s="471"/>
      <c r="AL220" s="472"/>
      <c r="AM220" s="473"/>
      <c r="AN220" s="59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1" t="str">
        <f>IF(K218&lt;&gt;"","P列・R列に色付け","")</f>
        <v/>
      </c>
      <c r="AQ220" s="592"/>
      <c r="AR220" s="592"/>
      <c r="AX220" s="593"/>
      <c r="AY220" s="552"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6" t="s">
        <v>197</v>
      </c>
      <c r="O221" s="160"/>
      <c r="P221" s="557" t="str">
        <f>IFERROR(VLOOKUP(K221,【参考】数式用!$A$5:$J$27,MATCH(O221,【参考】数式用!$B$4:$J$4,0)+1,0),"")</f>
        <v/>
      </c>
      <c r="Q221" s="160"/>
      <c r="R221" s="557" t="str">
        <f>IFERROR(VLOOKUP(K221,【参考】数式用!$A$5:$J$27,MATCH(Q221,【参考】数式用!$B$4:$J$4,0)+1,0),"")</f>
        <v/>
      </c>
      <c r="S221" s="558" t="s">
        <v>19</v>
      </c>
      <c r="T221" s="559">
        <v>6</v>
      </c>
      <c r="U221" s="211" t="s">
        <v>10</v>
      </c>
      <c r="V221" s="79">
        <v>4</v>
      </c>
      <c r="W221" s="211" t="s">
        <v>45</v>
      </c>
      <c r="X221" s="559">
        <v>6</v>
      </c>
      <c r="Y221" s="211" t="s">
        <v>10</v>
      </c>
      <c r="Z221" s="79">
        <v>5</v>
      </c>
      <c r="AA221" s="211" t="s">
        <v>13</v>
      </c>
      <c r="AB221" s="560" t="s">
        <v>24</v>
      </c>
      <c r="AC221" s="561">
        <f t="shared" si="208"/>
        <v>2</v>
      </c>
      <c r="AD221" s="211" t="s">
        <v>38</v>
      </c>
      <c r="AE221" s="562" t="str">
        <f>IFERROR(ROUNDDOWN(ROUND(L221*R221,0)*M221,0)*AC221,"")</f>
        <v/>
      </c>
      <c r="AF221" s="563" t="str">
        <f>IFERROR(ROUNDDOWN(ROUND(L221*(R221-P221),0)*M221,0)*AC221,"")</f>
        <v/>
      </c>
      <c r="AG221" s="564"/>
      <c r="AH221" s="474"/>
      <c r="AI221" s="482"/>
      <c r="AJ221" s="479"/>
      <c r="AK221" s="480"/>
      <c r="AL221" s="460"/>
      <c r="AM221" s="461"/>
      <c r="AN221" s="565" t="str">
        <f t="shared" ref="AN221" si="292">IF(AP221="","",IF(R221&lt;P221,"！加算の要件上は問題ありませんが、令和６年３月と比較して４・５月に加算率が下がる計画になっています。",""))</f>
        <v/>
      </c>
      <c r="AP221" s="566" t="str">
        <f>IF(K221&lt;&gt;"","P列・R列に色付け","")</f>
        <v/>
      </c>
      <c r="AQ221" s="567" t="str">
        <f>IFERROR(VLOOKUP(K221,【参考】数式用!$AJ$2:$AK$24,2,FALSE),"")</f>
        <v/>
      </c>
      <c r="AR221" s="569" t="str">
        <f>Q221&amp;Q222&amp;Q223</f>
        <v/>
      </c>
      <c r="AS221" s="567" t="str">
        <f t="shared" ref="AS221" si="293">IF(AG223&lt;&gt;0,IF(AH223="○","入力済","未入力"),"")</f>
        <v/>
      </c>
      <c r="AT221" s="568" t="str">
        <f>IF(OR(Q221="処遇加算Ⅰ",Q221="処遇加算Ⅱ"),IF(OR(AI221="○",AI221="令和６年度中に満たす"),"入力済","未入力"),"")</f>
        <v/>
      </c>
      <c r="AU221" s="569" t="str">
        <f>IF(Q221="処遇加算Ⅲ",IF(AJ221="○","入力済","未入力"),"")</f>
        <v/>
      </c>
      <c r="AV221" s="567" t="str">
        <f>IF(Q221="処遇加算Ⅰ",IF(OR(AK221="○",AK221="令和６年度中に満たす"),"入力済","未入力"),"")</f>
        <v/>
      </c>
      <c r="AW221" s="56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2" t="str">
        <f>IF(Q222="特定加算Ⅰ",IF(AM222="","未入力","入力済"),"")</f>
        <v/>
      </c>
      <c r="AY221" s="552" t="str">
        <f>G221</f>
        <v/>
      </c>
    </row>
    <row r="222" spans="1:51" ht="32.1" customHeight="1">
      <c r="A222" s="1281"/>
      <c r="B222" s="1220"/>
      <c r="C222" s="1220"/>
      <c r="D222" s="1220"/>
      <c r="E222" s="1220"/>
      <c r="F222" s="1220"/>
      <c r="G222" s="1223"/>
      <c r="H222" s="1223"/>
      <c r="I222" s="1223"/>
      <c r="J222" s="1223"/>
      <c r="K222" s="1223"/>
      <c r="L222" s="1226"/>
      <c r="M222" s="1229"/>
      <c r="N222" s="570" t="s">
        <v>174</v>
      </c>
      <c r="O222" s="161"/>
      <c r="P222" s="571" t="str">
        <f>IFERROR(VLOOKUP(K221,【参考】数式用!$A$5:$J$27,MATCH(O222,【参考】数式用!$B$4:$J$4,0)+1,0),"")</f>
        <v/>
      </c>
      <c r="Q222" s="161"/>
      <c r="R222" s="571" t="str">
        <f>IFERROR(VLOOKUP(K221,【参考】数式用!$A$5:$J$27,MATCH(Q222,【参考】数式用!$B$4:$J$4,0)+1,0),"")</f>
        <v/>
      </c>
      <c r="S222" s="182" t="s">
        <v>19</v>
      </c>
      <c r="T222" s="572">
        <v>6</v>
      </c>
      <c r="U222" s="183" t="s">
        <v>10</v>
      </c>
      <c r="V222" s="118">
        <v>4</v>
      </c>
      <c r="W222" s="183" t="s">
        <v>45</v>
      </c>
      <c r="X222" s="572">
        <v>6</v>
      </c>
      <c r="Y222" s="183" t="s">
        <v>10</v>
      </c>
      <c r="Z222" s="118">
        <v>5</v>
      </c>
      <c r="AA222" s="183" t="s">
        <v>13</v>
      </c>
      <c r="AB222" s="573" t="s">
        <v>24</v>
      </c>
      <c r="AC222" s="574">
        <f t="shared" si="208"/>
        <v>2</v>
      </c>
      <c r="AD222" s="183" t="s">
        <v>38</v>
      </c>
      <c r="AE222" s="575" t="str">
        <f>IFERROR(ROUNDDOWN(ROUND(L221*R222,0)*M221,0)*AC222,"")</f>
        <v/>
      </c>
      <c r="AF222" s="576" t="str">
        <f>IFERROR(ROUNDDOWN(ROUND(L221*(R222-P222),0)*M221,0)*AC222,"")</f>
        <v/>
      </c>
      <c r="AG222" s="577"/>
      <c r="AH222" s="462"/>
      <c r="AI222" s="463"/>
      <c r="AJ222" s="464"/>
      <c r="AK222" s="465"/>
      <c r="AL222" s="466"/>
      <c r="AM222" s="467"/>
      <c r="AN222" s="57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9"/>
      <c r="AP222" s="566" t="str">
        <f>IF(K221&lt;&gt;"","P列・R列に色付け","")</f>
        <v/>
      </c>
      <c r="AY222" s="552" t="str">
        <f>G221</f>
        <v/>
      </c>
    </row>
    <row r="223" spans="1:51" ht="32.1" customHeight="1" thickBot="1">
      <c r="A223" s="1282"/>
      <c r="B223" s="1221"/>
      <c r="C223" s="1221"/>
      <c r="D223" s="1221"/>
      <c r="E223" s="1221"/>
      <c r="F223" s="1221"/>
      <c r="G223" s="1224"/>
      <c r="H223" s="1224"/>
      <c r="I223" s="1224"/>
      <c r="J223" s="1224"/>
      <c r="K223" s="1224"/>
      <c r="L223" s="1227"/>
      <c r="M223" s="1230"/>
      <c r="N223" s="580" t="s">
        <v>140</v>
      </c>
      <c r="O223" s="164"/>
      <c r="P223" s="600" t="str">
        <f>IFERROR(VLOOKUP(K221,【参考】数式用!$A$5:$J$27,MATCH(O223,【参考】数式用!$B$4:$J$4,0)+1,0),"")</f>
        <v/>
      </c>
      <c r="Q223" s="162"/>
      <c r="R223" s="581" t="str">
        <f>IFERROR(VLOOKUP(K221,【参考】数式用!$A$5:$J$27,MATCH(Q223,【参考】数式用!$B$4:$J$4,0)+1,0),"")</f>
        <v/>
      </c>
      <c r="S223" s="582" t="s">
        <v>19</v>
      </c>
      <c r="T223" s="583">
        <v>6</v>
      </c>
      <c r="U223" s="584" t="s">
        <v>10</v>
      </c>
      <c r="V223" s="119">
        <v>4</v>
      </c>
      <c r="W223" s="584" t="s">
        <v>45</v>
      </c>
      <c r="X223" s="583">
        <v>6</v>
      </c>
      <c r="Y223" s="584" t="s">
        <v>10</v>
      </c>
      <c r="Z223" s="119">
        <v>5</v>
      </c>
      <c r="AA223" s="584" t="s">
        <v>13</v>
      </c>
      <c r="AB223" s="585" t="s">
        <v>24</v>
      </c>
      <c r="AC223" s="586">
        <f t="shared" ref="AC223:AC286" si="295">IF(V223&gt;=1,(X223*12+Z223)-(T223*12+V223)+1,"")</f>
        <v>2</v>
      </c>
      <c r="AD223" s="584" t="s">
        <v>38</v>
      </c>
      <c r="AE223" s="599" t="str">
        <f>IFERROR(ROUNDDOWN(ROUND(L221*R223,0)*M221,0)*AC223,"")</f>
        <v/>
      </c>
      <c r="AF223" s="588" t="str">
        <f>IFERROR(ROUNDDOWN(ROUND(L221*(R223-P223),0)*M221,0)*AC223,"")</f>
        <v/>
      </c>
      <c r="AG223" s="589">
        <f t="shared" si="246"/>
        <v>0</v>
      </c>
      <c r="AH223" s="468"/>
      <c r="AI223" s="469"/>
      <c r="AJ223" s="470"/>
      <c r="AK223" s="471"/>
      <c r="AL223" s="472"/>
      <c r="AM223" s="473"/>
      <c r="AN223" s="59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1" t="str">
        <f>IF(K221&lt;&gt;"","P列・R列に色付け","")</f>
        <v/>
      </c>
      <c r="AQ223" s="592"/>
      <c r="AR223" s="592"/>
      <c r="AX223" s="593"/>
      <c r="AY223" s="552"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6" t="s">
        <v>197</v>
      </c>
      <c r="O224" s="160"/>
      <c r="P224" s="557" t="str">
        <f>IFERROR(VLOOKUP(K224,【参考】数式用!$A$5:$J$27,MATCH(O224,【参考】数式用!$B$4:$J$4,0)+1,0),"")</f>
        <v/>
      </c>
      <c r="Q224" s="160"/>
      <c r="R224" s="557" t="str">
        <f>IFERROR(VLOOKUP(K224,【参考】数式用!$A$5:$J$27,MATCH(Q224,【参考】数式用!$B$4:$J$4,0)+1,0),"")</f>
        <v/>
      </c>
      <c r="S224" s="558" t="s">
        <v>19</v>
      </c>
      <c r="T224" s="559">
        <v>6</v>
      </c>
      <c r="U224" s="211" t="s">
        <v>10</v>
      </c>
      <c r="V224" s="79">
        <v>4</v>
      </c>
      <c r="W224" s="211" t="s">
        <v>45</v>
      </c>
      <c r="X224" s="559">
        <v>6</v>
      </c>
      <c r="Y224" s="211" t="s">
        <v>10</v>
      </c>
      <c r="Z224" s="79">
        <v>5</v>
      </c>
      <c r="AA224" s="211" t="s">
        <v>13</v>
      </c>
      <c r="AB224" s="560" t="s">
        <v>24</v>
      </c>
      <c r="AC224" s="561">
        <f t="shared" si="295"/>
        <v>2</v>
      </c>
      <c r="AD224" s="211" t="s">
        <v>38</v>
      </c>
      <c r="AE224" s="562" t="str">
        <f>IFERROR(ROUNDDOWN(ROUND(L224*R224,0)*M224,0)*AC224,"")</f>
        <v/>
      </c>
      <c r="AF224" s="563" t="str">
        <f>IFERROR(ROUNDDOWN(ROUND(L224*(R224-P224),0)*M224,0)*AC224,"")</f>
        <v/>
      </c>
      <c r="AG224" s="564"/>
      <c r="AH224" s="474"/>
      <c r="AI224" s="482"/>
      <c r="AJ224" s="479"/>
      <c r="AK224" s="480"/>
      <c r="AL224" s="460"/>
      <c r="AM224" s="461"/>
      <c r="AN224" s="565" t="str">
        <f t="shared" ref="AN224" si="297">IF(AP224="","",IF(R224&lt;P224,"！加算の要件上は問題ありませんが、令和６年３月と比較して４・５月に加算率が下がる計画になっています。",""))</f>
        <v/>
      </c>
      <c r="AP224" s="566" t="str">
        <f>IF(K224&lt;&gt;"","P列・R列に色付け","")</f>
        <v/>
      </c>
      <c r="AQ224" s="567" t="str">
        <f>IFERROR(VLOOKUP(K224,【参考】数式用!$AJ$2:$AK$24,2,FALSE),"")</f>
        <v/>
      </c>
      <c r="AR224" s="569" t="str">
        <f>Q224&amp;Q225&amp;Q226</f>
        <v/>
      </c>
      <c r="AS224" s="567" t="str">
        <f t="shared" ref="AS224" si="298">IF(AG226&lt;&gt;0,IF(AH226="○","入力済","未入力"),"")</f>
        <v/>
      </c>
      <c r="AT224" s="568" t="str">
        <f>IF(OR(Q224="処遇加算Ⅰ",Q224="処遇加算Ⅱ"),IF(OR(AI224="○",AI224="令和６年度中に満たす"),"入力済","未入力"),"")</f>
        <v/>
      </c>
      <c r="AU224" s="569" t="str">
        <f>IF(Q224="処遇加算Ⅲ",IF(AJ224="○","入力済","未入力"),"")</f>
        <v/>
      </c>
      <c r="AV224" s="567" t="str">
        <f>IF(Q224="処遇加算Ⅰ",IF(OR(AK224="○",AK224="令和６年度中に満たす"),"入力済","未入力"),"")</f>
        <v/>
      </c>
      <c r="AW224" s="56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2" t="str">
        <f>IF(Q225="特定加算Ⅰ",IF(AM225="","未入力","入力済"),"")</f>
        <v/>
      </c>
      <c r="AY224" s="552" t="str">
        <f>G224</f>
        <v/>
      </c>
    </row>
    <row r="225" spans="1:51" ht="32.1" customHeight="1">
      <c r="A225" s="1281"/>
      <c r="B225" s="1220"/>
      <c r="C225" s="1220"/>
      <c r="D225" s="1220"/>
      <c r="E225" s="1220"/>
      <c r="F225" s="1220"/>
      <c r="G225" s="1223"/>
      <c r="H225" s="1223"/>
      <c r="I225" s="1223"/>
      <c r="J225" s="1223"/>
      <c r="K225" s="1223"/>
      <c r="L225" s="1226"/>
      <c r="M225" s="1229"/>
      <c r="N225" s="570" t="s">
        <v>174</v>
      </c>
      <c r="O225" s="161"/>
      <c r="P225" s="571" t="str">
        <f>IFERROR(VLOOKUP(K224,【参考】数式用!$A$5:$J$27,MATCH(O225,【参考】数式用!$B$4:$J$4,0)+1,0),"")</f>
        <v/>
      </c>
      <c r="Q225" s="161"/>
      <c r="R225" s="571" t="str">
        <f>IFERROR(VLOOKUP(K224,【参考】数式用!$A$5:$J$27,MATCH(Q225,【参考】数式用!$B$4:$J$4,0)+1,0),"")</f>
        <v/>
      </c>
      <c r="S225" s="182" t="s">
        <v>19</v>
      </c>
      <c r="T225" s="572">
        <v>6</v>
      </c>
      <c r="U225" s="183" t="s">
        <v>10</v>
      </c>
      <c r="V225" s="118">
        <v>4</v>
      </c>
      <c r="W225" s="183" t="s">
        <v>45</v>
      </c>
      <c r="X225" s="572">
        <v>6</v>
      </c>
      <c r="Y225" s="183" t="s">
        <v>10</v>
      </c>
      <c r="Z225" s="118">
        <v>5</v>
      </c>
      <c r="AA225" s="183" t="s">
        <v>13</v>
      </c>
      <c r="AB225" s="573" t="s">
        <v>24</v>
      </c>
      <c r="AC225" s="574">
        <f t="shared" si="295"/>
        <v>2</v>
      </c>
      <c r="AD225" s="183" t="s">
        <v>38</v>
      </c>
      <c r="AE225" s="575" t="str">
        <f>IFERROR(ROUNDDOWN(ROUND(L224*R225,0)*M224,0)*AC225,"")</f>
        <v/>
      </c>
      <c r="AF225" s="576" t="str">
        <f>IFERROR(ROUNDDOWN(ROUND(L224*(R225-P225),0)*M224,0)*AC225,"")</f>
        <v/>
      </c>
      <c r="AG225" s="577"/>
      <c r="AH225" s="462"/>
      <c r="AI225" s="463"/>
      <c r="AJ225" s="464"/>
      <c r="AK225" s="465"/>
      <c r="AL225" s="466"/>
      <c r="AM225" s="467"/>
      <c r="AN225" s="57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9"/>
      <c r="AP225" s="566" t="str">
        <f>IF(K224&lt;&gt;"","P列・R列に色付け","")</f>
        <v/>
      </c>
      <c r="AY225" s="552" t="str">
        <f>G224</f>
        <v/>
      </c>
    </row>
    <row r="226" spans="1:51" ht="32.1" customHeight="1" thickBot="1">
      <c r="A226" s="1282"/>
      <c r="B226" s="1221"/>
      <c r="C226" s="1221"/>
      <c r="D226" s="1221"/>
      <c r="E226" s="1221"/>
      <c r="F226" s="1221"/>
      <c r="G226" s="1224"/>
      <c r="H226" s="1224"/>
      <c r="I226" s="1224"/>
      <c r="J226" s="1224"/>
      <c r="K226" s="1224"/>
      <c r="L226" s="1227"/>
      <c r="M226" s="1230"/>
      <c r="N226" s="580" t="s">
        <v>140</v>
      </c>
      <c r="O226" s="164"/>
      <c r="P226" s="600" t="str">
        <f>IFERROR(VLOOKUP(K224,【参考】数式用!$A$5:$J$27,MATCH(O226,【参考】数式用!$B$4:$J$4,0)+1,0),"")</f>
        <v/>
      </c>
      <c r="Q226" s="162"/>
      <c r="R226" s="581" t="str">
        <f>IFERROR(VLOOKUP(K224,【参考】数式用!$A$5:$J$27,MATCH(Q226,【参考】数式用!$B$4:$J$4,0)+1,0),"")</f>
        <v/>
      </c>
      <c r="S226" s="582" t="s">
        <v>19</v>
      </c>
      <c r="T226" s="583">
        <v>6</v>
      </c>
      <c r="U226" s="584" t="s">
        <v>10</v>
      </c>
      <c r="V226" s="119">
        <v>4</v>
      </c>
      <c r="W226" s="584" t="s">
        <v>45</v>
      </c>
      <c r="X226" s="583">
        <v>6</v>
      </c>
      <c r="Y226" s="584" t="s">
        <v>10</v>
      </c>
      <c r="Z226" s="119">
        <v>5</v>
      </c>
      <c r="AA226" s="584" t="s">
        <v>13</v>
      </c>
      <c r="AB226" s="585" t="s">
        <v>24</v>
      </c>
      <c r="AC226" s="586">
        <f t="shared" si="295"/>
        <v>2</v>
      </c>
      <c r="AD226" s="584" t="s">
        <v>38</v>
      </c>
      <c r="AE226" s="599" t="str">
        <f>IFERROR(ROUNDDOWN(ROUND(L224*R226,0)*M224,0)*AC226,"")</f>
        <v/>
      </c>
      <c r="AF226" s="588" t="str">
        <f>IFERROR(ROUNDDOWN(ROUND(L224*(R226-P226),0)*M224,0)*AC226,"")</f>
        <v/>
      </c>
      <c r="AG226" s="589">
        <f t="shared" si="246"/>
        <v>0</v>
      </c>
      <c r="AH226" s="468"/>
      <c r="AI226" s="469"/>
      <c r="AJ226" s="470"/>
      <c r="AK226" s="471"/>
      <c r="AL226" s="472"/>
      <c r="AM226" s="473"/>
      <c r="AN226" s="59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1" t="str">
        <f>IF(K224&lt;&gt;"","P列・R列に色付け","")</f>
        <v/>
      </c>
      <c r="AQ226" s="592"/>
      <c r="AR226" s="592"/>
      <c r="AX226" s="593"/>
      <c r="AY226" s="552"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6" t="s">
        <v>197</v>
      </c>
      <c r="O227" s="160"/>
      <c r="P227" s="557" t="str">
        <f>IFERROR(VLOOKUP(K227,【参考】数式用!$A$5:$J$27,MATCH(O227,【参考】数式用!$B$4:$J$4,0)+1,0),"")</f>
        <v/>
      </c>
      <c r="Q227" s="160"/>
      <c r="R227" s="557" t="str">
        <f>IFERROR(VLOOKUP(K227,【参考】数式用!$A$5:$J$27,MATCH(Q227,【参考】数式用!$B$4:$J$4,0)+1,0),"")</f>
        <v/>
      </c>
      <c r="S227" s="558" t="s">
        <v>19</v>
      </c>
      <c r="T227" s="559">
        <v>6</v>
      </c>
      <c r="U227" s="211" t="s">
        <v>10</v>
      </c>
      <c r="V227" s="79">
        <v>4</v>
      </c>
      <c r="W227" s="211" t="s">
        <v>45</v>
      </c>
      <c r="X227" s="559">
        <v>6</v>
      </c>
      <c r="Y227" s="211" t="s">
        <v>10</v>
      </c>
      <c r="Z227" s="79">
        <v>5</v>
      </c>
      <c r="AA227" s="211" t="s">
        <v>13</v>
      </c>
      <c r="AB227" s="560" t="s">
        <v>24</v>
      </c>
      <c r="AC227" s="561">
        <f t="shared" si="295"/>
        <v>2</v>
      </c>
      <c r="AD227" s="211" t="s">
        <v>38</v>
      </c>
      <c r="AE227" s="562" t="str">
        <f>IFERROR(ROUNDDOWN(ROUND(L227*R227,0)*M227,0)*AC227,"")</f>
        <v/>
      </c>
      <c r="AF227" s="563" t="str">
        <f>IFERROR(ROUNDDOWN(ROUND(L227*(R227-P227),0)*M227,0)*AC227,"")</f>
        <v/>
      </c>
      <c r="AG227" s="564"/>
      <c r="AH227" s="474"/>
      <c r="AI227" s="482"/>
      <c r="AJ227" s="479"/>
      <c r="AK227" s="480"/>
      <c r="AL227" s="460"/>
      <c r="AM227" s="461"/>
      <c r="AN227" s="565" t="str">
        <f t="shared" ref="AN227" si="301">IF(AP227="","",IF(R227&lt;P227,"！加算の要件上は問題ありませんが、令和６年３月と比較して４・５月に加算率が下がる計画になっています。",""))</f>
        <v/>
      </c>
      <c r="AP227" s="566" t="str">
        <f>IF(K227&lt;&gt;"","P列・R列に色付け","")</f>
        <v/>
      </c>
      <c r="AQ227" s="567" t="str">
        <f>IFERROR(VLOOKUP(K227,【参考】数式用!$AJ$2:$AK$24,2,FALSE),"")</f>
        <v/>
      </c>
      <c r="AR227" s="569" t="str">
        <f>Q227&amp;Q228&amp;Q229</f>
        <v/>
      </c>
      <c r="AS227" s="567" t="str">
        <f t="shared" ref="AS227" si="302">IF(AG229&lt;&gt;0,IF(AH229="○","入力済","未入力"),"")</f>
        <v/>
      </c>
      <c r="AT227" s="568" t="str">
        <f>IF(OR(Q227="処遇加算Ⅰ",Q227="処遇加算Ⅱ"),IF(OR(AI227="○",AI227="令和６年度中に満たす"),"入力済","未入力"),"")</f>
        <v/>
      </c>
      <c r="AU227" s="569" t="str">
        <f>IF(Q227="処遇加算Ⅲ",IF(AJ227="○","入力済","未入力"),"")</f>
        <v/>
      </c>
      <c r="AV227" s="567" t="str">
        <f>IF(Q227="処遇加算Ⅰ",IF(OR(AK227="○",AK227="令和６年度中に満たす"),"入力済","未入力"),"")</f>
        <v/>
      </c>
      <c r="AW227" s="56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2" t="str">
        <f>IF(Q228="特定加算Ⅰ",IF(AM228="","未入力","入力済"),"")</f>
        <v/>
      </c>
      <c r="AY227" s="552" t="str">
        <f>G227</f>
        <v/>
      </c>
    </row>
    <row r="228" spans="1:51" ht="32.1" customHeight="1">
      <c r="A228" s="1281"/>
      <c r="B228" s="1220"/>
      <c r="C228" s="1220"/>
      <c r="D228" s="1220"/>
      <c r="E228" s="1220"/>
      <c r="F228" s="1220"/>
      <c r="G228" s="1223"/>
      <c r="H228" s="1223"/>
      <c r="I228" s="1223"/>
      <c r="J228" s="1223"/>
      <c r="K228" s="1223"/>
      <c r="L228" s="1226"/>
      <c r="M228" s="1229"/>
      <c r="N228" s="570" t="s">
        <v>174</v>
      </c>
      <c r="O228" s="161"/>
      <c r="P228" s="571" t="str">
        <f>IFERROR(VLOOKUP(K227,【参考】数式用!$A$5:$J$27,MATCH(O228,【参考】数式用!$B$4:$J$4,0)+1,0),"")</f>
        <v/>
      </c>
      <c r="Q228" s="161"/>
      <c r="R228" s="571" t="str">
        <f>IFERROR(VLOOKUP(K227,【参考】数式用!$A$5:$J$27,MATCH(Q228,【参考】数式用!$B$4:$J$4,0)+1,0),"")</f>
        <v/>
      </c>
      <c r="S228" s="182" t="s">
        <v>19</v>
      </c>
      <c r="T228" s="572">
        <v>6</v>
      </c>
      <c r="U228" s="183" t="s">
        <v>10</v>
      </c>
      <c r="V228" s="118">
        <v>4</v>
      </c>
      <c r="W228" s="183" t="s">
        <v>45</v>
      </c>
      <c r="X228" s="572">
        <v>6</v>
      </c>
      <c r="Y228" s="183" t="s">
        <v>10</v>
      </c>
      <c r="Z228" s="118">
        <v>5</v>
      </c>
      <c r="AA228" s="183" t="s">
        <v>13</v>
      </c>
      <c r="AB228" s="573" t="s">
        <v>24</v>
      </c>
      <c r="AC228" s="574">
        <f t="shared" si="295"/>
        <v>2</v>
      </c>
      <c r="AD228" s="183" t="s">
        <v>38</v>
      </c>
      <c r="AE228" s="575" t="str">
        <f>IFERROR(ROUNDDOWN(ROUND(L227*R228,0)*M227,0)*AC228,"")</f>
        <v/>
      </c>
      <c r="AF228" s="576" t="str">
        <f>IFERROR(ROUNDDOWN(ROUND(L227*(R228-P228),0)*M227,0)*AC228,"")</f>
        <v/>
      </c>
      <c r="AG228" s="577"/>
      <c r="AH228" s="462"/>
      <c r="AI228" s="463"/>
      <c r="AJ228" s="464"/>
      <c r="AK228" s="465"/>
      <c r="AL228" s="466"/>
      <c r="AM228" s="467"/>
      <c r="AN228" s="57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9"/>
      <c r="AP228" s="566" t="str">
        <f>IF(K227&lt;&gt;"","P列・R列に色付け","")</f>
        <v/>
      </c>
      <c r="AY228" s="552" t="str">
        <f>G227</f>
        <v/>
      </c>
    </row>
    <row r="229" spans="1:51" ht="32.1" customHeight="1" thickBot="1">
      <c r="A229" s="1282"/>
      <c r="B229" s="1221"/>
      <c r="C229" s="1221"/>
      <c r="D229" s="1221"/>
      <c r="E229" s="1221"/>
      <c r="F229" s="1221"/>
      <c r="G229" s="1224"/>
      <c r="H229" s="1224"/>
      <c r="I229" s="1224"/>
      <c r="J229" s="1224"/>
      <c r="K229" s="1224"/>
      <c r="L229" s="1227"/>
      <c r="M229" s="1230"/>
      <c r="N229" s="580" t="s">
        <v>140</v>
      </c>
      <c r="O229" s="164"/>
      <c r="P229" s="600" t="str">
        <f>IFERROR(VLOOKUP(K227,【参考】数式用!$A$5:$J$27,MATCH(O229,【参考】数式用!$B$4:$J$4,0)+1,0),"")</f>
        <v/>
      </c>
      <c r="Q229" s="162"/>
      <c r="R229" s="581" t="str">
        <f>IFERROR(VLOOKUP(K227,【参考】数式用!$A$5:$J$27,MATCH(Q229,【参考】数式用!$B$4:$J$4,0)+1,0),"")</f>
        <v/>
      </c>
      <c r="S229" s="582" t="s">
        <v>19</v>
      </c>
      <c r="T229" s="583">
        <v>6</v>
      </c>
      <c r="U229" s="584" t="s">
        <v>10</v>
      </c>
      <c r="V229" s="119">
        <v>4</v>
      </c>
      <c r="W229" s="584" t="s">
        <v>45</v>
      </c>
      <c r="X229" s="583">
        <v>6</v>
      </c>
      <c r="Y229" s="584" t="s">
        <v>10</v>
      </c>
      <c r="Z229" s="119">
        <v>5</v>
      </c>
      <c r="AA229" s="584" t="s">
        <v>13</v>
      </c>
      <c r="AB229" s="585" t="s">
        <v>24</v>
      </c>
      <c r="AC229" s="586">
        <f t="shared" si="295"/>
        <v>2</v>
      </c>
      <c r="AD229" s="584" t="s">
        <v>38</v>
      </c>
      <c r="AE229" s="599" t="str">
        <f>IFERROR(ROUNDDOWN(ROUND(L227*R229,0)*M227,0)*AC229,"")</f>
        <v/>
      </c>
      <c r="AF229" s="588" t="str">
        <f>IFERROR(ROUNDDOWN(ROUND(L227*(R229-P229),0)*M227,0)*AC229,"")</f>
        <v/>
      </c>
      <c r="AG229" s="589">
        <f t="shared" si="246"/>
        <v>0</v>
      </c>
      <c r="AH229" s="468"/>
      <c r="AI229" s="469"/>
      <c r="AJ229" s="470"/>
      <c r="AK229" s="471"/>
      <c r="AL229" s="472"/>
      <c r="AM229" s="473"/>
      <c r="AN229" s="59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1" t="str">
        <f>IF(K227&lt;&gt;"","P列・R列に色付け","")</f>
        <v/>
      </c>
      <c r="AQ229" s="592"/>
      <c r="AR229" s="592"/>
      <c r="AX229" s="593"/>
      <c r="AY229" s="552"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6" t="s">
        <v>197</v>
      </c>
      <c r="O230" s="160"/>
      <c r="P230" s="557" t="str">
        <f>IFERROR(VLOOKUP(K230,【参考】数式用!$A$5:$J$27,MATCH(O230,【参考】数式用!$B$4:$J$4,0)+1,0),"")</f>
        <v/>
      </c>
      <c r="Q230" s="160"/>
      <c r="R230" s="557" t="str">
        <f>IFERROR(VLOOKUP(K230,【参考】数式用!$A$5:$J$27,MATCH(Q230,【参考】数式用!$B$4:$J$4,0)+1,0),"")</f>
        <v/>
      </c>
      <c r="S230" s="558" t="s">
        <v>19</v>
      </c>
      <c r="T230" s="559">
        <v>6</v>
      </c>
      <c r="U230" s="211" t="s">
        <v>10</v>
      </c>
      <c r="V230" s="79">
        <v>4</v>
      </c>
      <c r="W230" s="211" t="s">
        <v>45</v>
      </c>
      <c r="X230" s="559">
        <v>6</v>
      </c>
      <c r="Y230" s="211" t="s">
        <v>10</v>
      </c>
      <c r="Z230" s="79">
        <v>5</v>
      </c>
      <c r="AA230" s="211" t="s">
        <v>13</v>
      </c>
      <c r="AB230" s="560" t="s">
        <v>24</v>
      </c>
      <c r="AC230" s="561">
        <f t="shared" si="295"/>
        <v>2</v>
      </c>
      <c r="AD230" s="211" t="s">
        <v>38</v>
      </c>
      <c r="AE230" s="562" t="str">
        <f>IFERROR(ROUNDDOWN(ROUND(L230*R230,0)*M230,0)*AC230,"")</f>
        <v/>
      </c>
      <c r="AF230" s="563" t="str">
        <f>IFERROR(ROUNDDOWN(ROUND(L230*(R230-P230),0)*M230,0)*AC230,"")</f>
        <v/>
      </c>
      <c r="AG230" s="564"/>
      <c r="AH230" s="474"/>
      <c r="AI230" s="482"/>
      <c r="AJ230" s="479"/>
      <c r="AK230" s="480"/>
      <c r="AL230" s="460"/>
      <c r="AM230" s="461"/>
      <c r="AN230" s="565" t="str">
        <f t="shared" ref="AN230" si="305">IF(AP230="","",IF(R230&lt;P230,"！加算の要件上は問題ありませんが、令和６年３月と比較して４・５月に加算率が下がる計画になっています。",""))</f>
        <v/>
      </c>
      <c r="AP230" s="566" t="str">
        <f>IF(K230&lt;&gt;"","P列・R列に色付け","")</f>
        <v/>
      </c>
      <c r="AQ230" s="567" t="str">
        <f>IFERROR(VLOOKUP(K230,【参考】数式用!$AJ$2:$AK$24,2,FALSE),"")</f>
        <v/>
      </c>
      <c r="AR230" s="569" t="str">
        <f>Q230&amp;Q231&amp;Q232</f>
        <v/>
      </c>
      <c r="AS230" s="567" t="str">
        <f t="shared" ref="AS230" si="306">IF(AG232&lt;&gt;0,IF(AH232="○","入力済","未入力"),"")</f>
        <v/>
      </c>
      <c r="AT230" s="568" t="str">
        <f>IF(OR(Q230="処遇加算Ⅰ",Q230="処遇加算Ⅱ"),IF(OR(AI230="○",AI230="令和６年度中に満たす"),"入力済","未入力"),"")</f>
        <v/>
      </c>
      <c r="AU230" s="569" t="str">
        <f>IF(Q230="処遇加算Ⅲ",IF(AJ230="○","入力済","未入力"),"")</f>
        <v/>
      </c>
      <c r="AV230" s="567" t="str">
        <f>IF(Q230="処遇加算Ⅰ",IF(OR(AK230="○",AK230="令和６年度中に満たす"),"入力済","未入力"),"")</f>
        <v/>
      </c>
      <c r="AW230" s="56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2" t="str">
        <f>IF(Q231="特定加算Ⅰ",IF(AM231="","未入力","入力済"),"")</f>
        <v/>
      </c>
      <c r="AY230" s="552" t="str">
        <f>G230</f>
        <v/>
      </c>
    </row>
    <row r="231" spans="1:51" ht="32.1" customHeight="1">
      <c r="A231" s="1281"/>
      <c r="B231" s="1220"/>
      <c r="C231" s="1220"/>
      <c r="D231" s="1220"/>
      <c r="E231" s="1220"/>
      <c r="F231" s="1220"/>
      <c r="G231" s="1223"/>
      <c r="H231" s="1223"/>
      <c r="I231" s="1223"/>
      <c r="J231" s="1223"/>
      <c r="K231" s="1223"/>
      <c r="L231" s="1226"/>
      <c r="M231" s="1229"/>
      <c r="N231" s="570" t="s">
        <v>174</v>
      </c>
      <c r="O231" s="161"/>
      <c r="P231" s="571" t="str">
        <f>IFERROR(VLOOKUP(K230,【参考】数式用!$A$5:$J$27,MATCH(O231,【参考】数式用!$B$4:$J$4,0)+1,0),"")</f>
        <v/>
      </c>
      <c r="Q231" s="161"/>
      <c r="R231" s="571" t="str">
        <f>IFERROR(VLOOKUP(K230,【参考】数式用!$A$5:$J$27,MATCH(Q231,【参考】数式用!$B$4:$J$4,0)+1,0),"")</f>
        <v/>
      </c>
      <c r="S231" s="182" t="s">
        <v>19</v>
      </c>
      <c r="T231" s="572">
        <v>6</v>
      </c>
      <c r="U231" s="183" t="s">
        <v>10</v>
      </c>
      <c r="V231" s="118">
        <v>4</v>
      </c>
      <c r="W231" s="183" t="s">
        <v>45</v>
      </c>
      <c r="X231" s="572">
        <v>6</v>
      </c>
      <c r="Y231" s="183" t="s">
        <v>10</v>
      </c>
      <c r="Z231" s="118">
        <v>5</v>
      </c>
      <c r="AA231" s="183" t="s">
        <v>13</v>
      </c>
      <c r="AB231" s="573" t="s">
        <v>24</v>
      </c>
      <c r="AC231" s="574">
        <f t="shared" si="295"/>
        <v>2</v>
      </c>
      <c r="AD231" s="183" t="s">
        <v>38</v>
      </c>
      <c r="AE231" s="575" t="str">
        <f>IFERROR(ROUNDDOWN(ROUND(L230*R231,0)*M230,0)*AC231,"")</f>
        <v/>
      </c>
      <c r="AF231" s="576" t="str">
        <f>IFERROR(ROUNDDOWN(ROUND(L230*(R231-P231),0)*M230,0)*AC231,"")</f>
        <v/>
      </c>
      <c r="AG231" s="577"/>
      <c r="AH231" s="462"/>
      <c r="AI231" s="463"/>
      <c r="AJ231" s="464"/>
      <c r="AK231" s="465"/>
      <c r="AL231" s="466"/>
      <c r="AM231" s="467"/>
      <c r="AN231" s="57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9"/>
      <c r="AP231" s="566" t="str">
        <f>IF(K230&lt;&gt;"","P列・R列に色付け","")</f>
        <v/>
      </c>
      <c r="AY231" s="552" t="str">
        <f>G230</f>
        <v/>
      </c>
    </row>
    <row r="232" spans="1:51" ht="32.1" customHeight="1" thickBot="1">
      <c r="A232" s="1282"/>
      <c r="B232" s="1221"/>
      <c r="C232" s="1221"/>
      <c r="D232" s="1221"/>
      <c r="E232" s="1221"/>
      <c r="F232" s="1221"/>
      <c r="G232" s="1224"/>
      <c r="H232" s="1224"/>
      <c r="I232" s="1224"/>
      <c r="J232" s="1224"/>
      <c r="K232" s="1224"/>
      <c r="L232" s="1227"/>
      <c r="M232" s="1230"/>
      <c r="N232" s="580" t="s">
        <v>140</v>
      </c>
      <c r="O232" s="164"/>
      <c r="P232" s="600" t="str">
        <f>IFERROR(VLOOKUP(K230,【参考】数式用!$A$5:$J$27,MATCH(O232,【参考】数式用!$B$4:$J$4,0)+1,0),"")</f>
        <v/>
      </c>
      <c r="Q232" s="162"/>
      <c r="R232" s="581" t="str">
        <f>IFERROR(VLOOKUP(K230,【参考】数式用!$A$5:$J$27,MATCH(Q232,【参考】数式用!$B$4:$J$4,0)+1,0),"")</f>
        <v/>
      </c>
      <c r="S232" s="582" t="s">
        <v>19</v>
      </c>
      <c r="T232" s="583">
        <v>6</v>
      </c>
      <c r="U232" s="584" t="s">
        <v>10</v>
      </c>
      <c r="V232" s="119">
        <v>4</v>
      </c>
      <c r="W232" s="584" t="s">
        <v>45</v>
      </c>
      <c r="X232" s="583">
        <v>6</v>
      </c>
      <c r="Y232" s="584" t="s">
        <v>10</v>
      </c>
      <c r="Z232" s="119">
        <v>5</v>
      </c>
      <c r="AA232" s="584" t="s">
        <v>13</v>
      </c>
      <c r="AB232" s="585" t="s">
        <v>24</v>
      </c>
      <c r="AC232" s="586">
        <f t="shared" si="295"/>
        <v>2</v>
      </c>
      <c r="AD232" s="584" t="s">
        <v>38</v>
      </c>
      <c r="AE232" s="599" t="str">
        <f>IFERROR(ROUNDDOWN(ROUND(L230*R232,0)*M230,0)*AC232,"")</f>
        <v/>
      </c>
      <c r="AF232" s="588" t="str">
        <f>IFERROR(ROUNDDOWN(ROUND(L230*(R232-P232),0)*M230,0)*AC232,"")</f>
        <v/>
      </c>
      <c r="AG232" s="589">
        <f t="shared" si="246"/>
        <v>0</v>
      </c>
      <c r="AH232" s="468"/>
      <c r="AI232" s="469"/>
      <c r="AJ232" s="470"/>
      <c r="AK232" s="471"/>
      <c r="AL232" s="472"/>
      <c r="AM232" s="473"/>
      <c r="AN232" s="59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1" t="str">
        <f>IF(K230&lt;&gt;"","P列・R列に色付け","")</f>
        <v/>
      </c>
      <c r="AQ232" s="592"/>
      <c r="AR232" s="592"/>
      <c r="AX232" s="593"/>
      <c r="AY232" s="552"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6" t="s">
        <v>197</v>
      </c>
      <c r="O233" s="160"/>
      <c r="P233" s="557" t="str">
        <f>IFERROR(VLOOKUP(K233,【参考】数式用!$A$5:$J$27,MATCH(O233,【参考】数式用!$B$4:$J$4,0)+1,0),"")</f>
        <v/>
      </c>
      <c r="Q233" s="160"/>
      <c r="R233" s="557" t="str">
        <f>IFERROR(VLOOKUP(K233,【参考】数式用!$A$5:$J$27,MATCH(Q233,【参考】数式用!$B$4:$J$4,0)+1,0),"")</f>
        <v/>
      </c>
      <c r="S233" s="558" t="s">
        <v>19</v>
      </c>
      <c r="T233" s="559">
        <v>6</v>
      </c>
      <c r="U233" s="211" t="s">
        <v>10</v>
      </c>
      <c r="V233" s="79">
        <v>4</v>
      </c>
      <c r="W233" s="211" t="s">
        <v>45</v>
      </c>
      <c r="X233" s="559">
        <v>6</v>
      </c>
      <c r="Y233" s="211" t="s">
        <v>10</v>
      </c>
      <c r="Z233" s="79">
        <v>5</v>
      </c>
      <c r="AA233" s="211" t="s">
        <v>13</v>
      </c>
      <c r="AB233" s="560" t="s">
        <v>24</v>
      </c>
      <c r="AC233" s="561">
        <f t="shared" si="295"/>
        <v>2</v>
      </c>
      <c r="AD233" s="211" t="s">
        <v>38</v>
      </c>
      <c r="AE233" s="562" t="str">
        <f>IFERROR(ROUNDDOWN(ROUND(L233*R233,0)*M233,0)*AC233,"")</f>
        <v/>
      </c>
      <c r="AF233" s="563" t="str">
        <f>IFERROR(ROUNDDOWN(ROUND(L233*(R233-P233),0)*M233,0)*AC233,"")</f>
        <v/>
      </c>
      <c r="AG233" s="564"/>
      <c r="AH233" s="474"/>
      <c r="AI233" s="482"/>
      <c r="AJ233" s="479"/>
      <c r="AK233" s="480"/>
      <c r="AL233" s="460"/>
      <c r="AM233" s="461"/>
      <c r="AN233" s="565" t="str">
        <f t="shared" ref="AN233" si="309">IF(AP233="","",IF(R233&lt;P233,"！加算の要件上は問題ありませんが、令和６年３月と比較して４・５月に加算率が下がる計画になっています。",""))</f>
        <v/>
      </c>
      <c r="AP233" s="566" t="str">
        <f>IF(K233&lt;&gt;"","P列・R列に色付け","")</f>
        <v/>
      </c>
      <c r="AQ233" s="567" t="str">
        <f>IFERROR(VLOOKUP(K233,【参考】数式用!$AJ$2:$AK$24,2,FALSE),"")</f>
        <v/>
      </c>
      <c r="AR233" s="569" t="str">
        <f>Q233&amp;Q234&amp;Q235</f>
        <v/>
      </c>
      <c r="AS233" s="567" t="str">
        <f t="shared" ref="AS233" si="310">IF(AG235&lt;&gt;0,IF(AH235="○","入力済","未入力"),"")</f>
        <v/>
      </c>
      <c r="AT233" s="568" t="str">
        <f>IF(OR(Q233="処遇加算Ⅰ",Q233="処遇加算Ⅱ"),IF(OR(AI233="○",AI233="令和６年度中に満たす"),"入力済","未入力"),"")</f>
        <v/>
      </c>
      <c r="AU233" s="569" t="str">
        <f>IF(Q233="処遇加算Ⅲ",IF(AJ233="○","入力済","未入力"),"")</f>
        <v/>
      </c>
      <c r="AV233" s="567" t="str">
        <f>IF(Q233="処遇加算Ⅰ",IF(OR(AK233="○",AK233="令和６年度中に満たす"),"入力済","未入力"),"")</f>
        <v/>
      </c>
      <c r="AW233" s="56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2" t="str">
        <f>IF(Q234="特定加算Ⅰ",IF(AM234="","未入力","入力済"),"")</f>
        <v/>
      </c>
      <c r="AY233" s="552" t="str">
        <f>G233</f>
        <v/>
      </c>
    </row>
    <row r="234" spans="1:51" ht="32.1" customHeight="1">
      <c r="A234" s="1281"/>
      <c r="B234" s="1220"/>
      <c r="C234" s="1220"/>
      <c r="D234" s="1220"/>
      <c r="E234" s="1220"/>
      <c r="F234" s="1220"/>
      <c r="G234" s="1223"/>
      <c r="H234" s="1223"/>
      <c r="I234" s="1223"/>
      <c r="J234" s="1223"/>
      <c r="K234" s="1223"/>
      <c r="L234" s="1226"/>
      <c r="M234" s="1229"/>
      <c r="N234" s="570" t="s">
        <v>174</v>
      </c>
      <c r="O234" s="161"/>
      <c r="P234" s="571" t="str">
        <f>IFERROR(VLOOKUP(K233,【参考】数式用!$A$5:$J$27,MATCH(O234,【参考】数式用!$B$4:$J$4,0)+1,0),"")</f>
        <v/>
      </c>
      <c r="Q234" s="161"/>
      <c r="R234" s="571" t="str">
        <f>IFERROR(VLOOKUP(K233,【参考】数式用!$A$5:$J$27,MATCH(Q234,【参考】数式用!$B$4:$J$4,0)+1,0),"")</f>
        <v/>
      </c>
      <c r="S234" s="182" t="s">
        <v>19</v>
      </c>
      <c r="T234" s="572">
        <v>6</v>
      </c>
      <c r="U234" s="183" t="s">
        <v>10</v>
      </c>
      <c r="V234" s="118">
        <v>4</v>
      </c>
      <c r="W234" s="183" t="s">
        <v>45</v>
      </c>
      <c r="X234" s="572">
        <v>6</v>
      </c>
      <c r="Y234" s="183" t="s">
        <v>10</v>
      </c>
      <c r="Z234" s="118">
        <v>5</v>
      </c>
      <c r="AA234" s="183" t="s">
        <v>13</v>
      </c>
      <c r="AB234" s="573" t="s">
        <v>24</v>
      </c>
      <c r="AC234" s="574">
        <f t="shared" si="295"/>
        <v>2</v>
      </c>
      <c r="AD234" s="183" t="s">
        <v>38</v>
      </c>
      <c r="AE234" s="575" t="str">
        <f>IFERROR(ROUNDDOWN(ROUND(L233*R234,0)*M233,0)*AC234,"")</f>
        <v/>
      </c>
      <c r="AF234" s="576" t="str">
        <f>IFERROR(ROUNDDOWN(ROUND(L233*(R234-P234),0)*M233,0)*AC234,"")</f>
        <v/>
      </c>
      <c r="AG234" s="577"/>
      <c r="AH234" s="462"/>
      <c r="AI234" s="463"/>
      <c r="AJ234" s="464"/>
      <c r="AK234" s="465"/>
      <c r="AL234" s="466"/>
      <c r="AM234" s="467"/>
      <c r="AN234" s="57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9"/>
      <c r="AP234" s="566" t="str">
        <f>IF(K233&lt;&gt;"","P列・R列に色付け","")</f>
        <v/>
      </c>
      <c r="AY234" s="552" t="str">
        <f>G233</f>
        <v/>
      </c>
    </row>
    <row r="235" spans="1:51" ht="32.1" customHeight="1" thickBot="1">
      <c r="A235" s="1282"/>
      <c r="B235" s="1221"/>
      <c r="C235" s="1221"/>
      <c r="D235" s="1221"/>
      <c r="E235" s="1221"/>
      <c r="F235" s="1221"/>
      <c r="G235" s="1224"/>
      <c r="H235" s="1224"/>
      <c r="I235" s="1224"/>
      <c r="J235" s="1224"/>
      <c r="K235" s="1224"/>
      <c r="L235" s="1227"/>
      <c r="M235" s="1230"/>
      <c r="N235" s="580" t="s">
        <v>140</v>
      </c>
      <c r="O235" s="164"/>
      <c r="P235" s="600" t="str">
        <f>IFERROR(VLOOKUP(K233,【参考】数式用!$A$5:$J$27,MATCH(O235,【参考】数式用!$B$4:$J$4,0)+1,0),"")</f>
        <v/>
      </c>
      <c r="Q235" s="162"/>
      <c r="R235" s="581" t="str">
        <f>IFERROR(VLOOKUP(K233,【参考】数式用!$A$5:$J$27,MATCH(Q235,【参考】数式用!$B$4:$J$4,0)+1,0),"")</f>
        <v/>
      </c>
      <c r="S235" s="582" t="s">
        <v>19</v>
      </c>
      <c r="T235" s="583">
        <v>6</v>
      </c>
      <c r="U235" s="584" t="s">
        <v>10</v>
      </c>
      <c r="V235" s="119">
        <v>4</v>
      </c>
      <c r="W235" s="584" t="s">
        <v>45</v>
      </c>
      <c r="X235" s="583">
        <v>6</v>
      </c>
      <c r="Y235" s="584" t="s">
        <v>10</v>
      </c>
      <c r="Z235" s="119">
        <v>5</v>
      </c>
      <c r="AA235" s="584" t="s">
        <v>13</v>
      </c>
      <c r="AB235" s="585" t="s">
        <v>24</v>
      </c>
      <c r="AC235" s="586">
        <f t="shared" si="295"/>
        <v>2</v>
      </c>
      <c r="AD235" s="584" t="s">
        <v>38</v>
      </c>
      <c r="AE235" s="599" t="str">
        <f>IFERROR(ROUNDDOWN(ROUND(L233*R235,0)*M233,0)*AC235,"")</f>
        <v/>
      </c>
      <c r="AF235" s="588" t="str">
        <f>IFERROR(ROUNDDOWN(ROUND(L233*(R235-P235),0)*M233,0)*AC235,"")</f>
        <v/>
      </c>
      <c r="AG235" s="589">
        <f t="shared" si="246"/>
        <v>0</v>
      </c>
      <c r="AH235" s="468"/>
      <c r="AI235" s="469"/>
      <c r="AJ235" s="470"/>
      <c r="AK235" s="471"/>
      <c r="AL235" s="472"/>
      <c r="AM235" s="473"/>
      <c r="AN235" s="59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1" t="str">
        <f>IF(K233&lt;&gt;"","P列・R列に色付け","")</f>
        <v/>
      </c>
      <c r="AQ235" s="592"/>
      <c r="AR235" s="592"/>
      <c r="AX235" s="593"/>
      <c r="AY235" s="552"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6" t="s">
        <v>197</v>
      </c>
      <c r="O236" s="160"/>
      <c r="P236" s="557" t="str">
        <f>IFERROR(VLOOKUP(K236,【参考】数式用!$A$5:$J$27,MATCH(O236,【参考】数式用!$B$4:$J$4,0)+1,0),"")</f>
        <v/>
      </c>
      <c r="Q236" s="160"/>
      <c r="R236" s="557" t="str">
        <f>IFERROR(VLOOKUP(K236,【参考】数式用!$A$5:$J$27,MATCH(Q236,【参考】数式用!$B$4:$J$4,0)+1,0),"")</f>
        <v/>
      </c>
      <c r="S236" s="558" t="s">
        <v>19</v>
      </c>
      <c r="T236" s="559">
        <v>6</v>
      </c>
      <c r="U236" s="211" t="s">
        <v>10</v>
      </c>
      <c r="V236" s="79">
        <v>4</v>
      </c>
      <c r="W236" s="211" t="s">
        <v>45</v>
      </c>
      <c r="X236" s="559">
        <v>6</v>
      </c>
      <c r="Y236" s="211" t="s">
        <v>10</v>
      </c>
      <c r="Z236" s="79">
        <v>5</v>
      </c>
      <c r="AA236" s="211" t="s">
        <v>13</v>
      </c>
      <c r="AB236" s="560" t="s">
        <v>24</v>
      </c>
      <c r="AC236" s="561">
        <f t="shared" si="295"/>
        <v>2</v>
      </c>
      <c r="AD236" s="211" t="s">
        <v>38</v>
      </c>
      <c r="AE236" s="562" t="str">
        <f>IFERROR(ROUNDDOWN(ROUND(L236*R236,0)*M236,0)*AC236,"")</f>
        <v/>
      </c>
      <c r="AF236" s="563" t="str">
        <f>IFERROR(ROUNDDOWN(ROUND(L236*(R236-P236),0)*M236,0)*AC236,"")</f>
        <v/>
      </c>
      <c r="AG236" s="564"/>
      <c r="AH236" s="474"/>
      <c r="AI236" s="482"/>
      <c r="AJ236" s="479"/>
      <c r="AK236" s="480"/>
      <c r="AL236" s="460"/>
      <c r="AM236" s="461"/>
      <c r="AN236" s="565" t="str">
        <f t="shared" ref="AN236" si="313">IF(AP236="","",IF(R236&lt;P236,"！加算の要件上は問題ありませんが、令和６年３月と比較して４・５月に加算率が下がる計画になっています。",""))</f>
        <v/>
      </c>
      <c r="AP236" s="566" t="str">
        <f>IF(K236&lt;&gt;"","P列・R列に色付け","")</f>
        <v/>
      </c>
      <c r="AQ236" s="567" t="str">
        <f>IFERROR(VLOOKUP(K236,【参考】数式用!$AJ$2:$AK$24,2,FALSE),"")</f>
        <v/>
      </c>
      <c r="AR236" s="569" t="str">
        <f>Q236&amp;Q237&amp;Q238</f>
        <v/>
      </c>
      <c r="AS236" s="567" t="str">
        <f t="shared" ref="AS236" si="314">IF(AG238&lt;&gt;0,IF(AH238="○","入力済","未入力"),"")</f>
        <v/>
      </c>
      <c r="AT236" s="568" t="str">
        <f>IF(OR(Q236="処遇加算Ⅰ",Q236="処遇加算Ⅱ"),IF(OR(AI236="○",AI236="令和６年度中に満たす"),"入力済","未入力"),"")</f>
        <v/>
      </c>
      <c r="AU236" s="569" t="str">
        <f>IF(Q236="処遇加算Ⅲ",IF(AJ236="○","入力済","未入力"),"")</f>
        <v/>
      </c>
      <c r="AV236" s="567" t="str">
        <f>IF(Q236="処遇加算Ⅰ",IF(OR(AK236="○",AK236="令和６年度中に満たす"),"入力済","未入力"),"")</f>
        <v/>
      </c>
      <c r="AW236" s="56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2" t="str">
        <f>IF(Q237="特定加算Ⅰ",IF(AM237="","未入力","入力済"),"")</f>
        <v/>
      </c>
      <c r="AY236" s="552" t="str">
        <f>G236</f>
        <v/>
      </c>
    </row>
    <row r="237" spans="1:51" ht="32.1" customHeight="1">
      <c r="A237" s="1281"/>
      <c r="B237" s="1220"/>
      <c r="C237" s="1220"/>
      <c r="D237" s="1220"/>
      <c r="E237" s="1220"/>
      <c r="F237" s="1220"/>
      <c r="G237" s="1223"/>
      <c r="H237" s="1223"/>
      <c r="I237" s="1223"/>
      <c r="J237" s="1223"/>
      <c r="K237" s="1223"/>
      <c r="L237" s="1226"/>
      <c r="M237" s="1229"/>
      <c r="N237" s="570" t="s">
        <v>174</v>
      </c>
      <c r="O237" s="161"/>
      <c r="P237" s="571" t="str">
        <f>IFERROR(VLOOKUP(K236,【参考】数式用!$A$5:$J$27,MATCH(O237,【参考】数式用!$B$4:$J$4,0)+1,0),"")</f>
        <v/>
      </c>
      <c r="Q237" s="161"/>
      <c r="R237" s="571" t="str">
        <f>IFERROR(VLOOKUP(K236,【参考】数式用!$A$5:$J$27,MATCH(Q237,【参考】数式用!$B$4:$J$4,0)+1,0),"")</f>
        <v/>
      </c>
      <c r="S237" s="182" t="s">
        <v>19</v>
      </c>
      <c r="T237" s="572">
        <v>6</v>
      </c>
      <c r="U237" s="183" t="s">
        <v>10</v>
      </c>
      <c r="V237" s="118">
        <v>4</v>
      </c>
      <c r="W237" s="183" t="s">
        <v>45</v>
      </c>
      <c r="X237" s="572">
        <v>6</v>
      </c>
      <c r="Y237" s="183" t="s">
        <v>10</v>
      </c>
      <c r="Z237" s="118">
        <v>5</v>
      </c>
      <c r="AA237" s="183" t="s">
        <v>13</v>
      </c>
      <c r="AB237" s="573" t="s">
        <v>24</v>
      </c>
      <c r="AC237" s="574">
        <f t="shared" si="295"/>
        <v>2</v>
      </c>
      <c r="AD237" s="183" t="s">
        <v>38</v>
      </c>
      <c r="AE237" s="575" t="str">
        <f>IFERROR(ROUNDDOWN(ROUND(L236*R237,0)*M236,0)*AC237,"")</f>
        <v/>
      </c>
      <c r="AF237" s="576" t="str">
        <f>IFERROR(ROUNDDOWN(ROUND(L236*(R237-P237),0)*M236,0)*AC237,"")</f>
        <v/>
      </c>
      <c r="AG237" s="577"/>
      <c r="AH237" s="462"/>
      <c r="AI237" s="463"/>
      <c r="AJ237" s="464"/>
      <c r="AK237" s="465"/>
      <c r="AL237" s="466"/>
      <c r="AM237" s="467"/>
      <c r="AN237" s="57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9"/>
      <c r="AP237" s="566" t="str">
        <f>IF(K236&lt;&gt;"","P列・R列に色付け","")</f>
        <v/>
      </c>
      <c r="AY237" s="552" t="str">
        <f>G236</f>
        <v/>
      </c>
    </row>
    <row r="238" spans="1:51" ht="32.1" customHeight="1" thickBot="1">
      <c r="A238" s="1282"/>
      <c r="B238" s="1221"/>
      <c r="C238" s="1221"/>
      <c r="D238" s="1221"/>
      <c r="E238" s="1221"/>
      <c r="F238" s="1221"/>
      <c r="G238" s="1224"/>
      <c r="H238" s="1224"/>
      <c r="I238" s="1224"/>
      <c r="J238" s="1224"/>
      <c r="K238" s="1224"/>
      <c r="L238" s="1227"/>
      <c r="M238" s="1230"/>
      <c r="N238" s="580" t="s">
        <v>140</v>
      </c>
      <c r="O238" s="164"/>
      <c r="P238" s="600" t="str">
        <f>IFERROR(VLOOKUP(K236,【参考】数式用!$A$5:$J$27,MATCH(O238,【参考】数式用!$B$4:$J$4,0)+1,0),"")</f>
        <v/>
      </c>
      <c r="Q238" s="162"/>
      <c r="R238" s="581" t="str">
        <f>IFERROR(VLOOKUP(K236,【参考】数式用!$A$5:$J$27,MATCH(Q238,【参考】数式用!$B$4:$J$4,0)+1,0),"")</f>
        <v/>
      </c>
      <c r="S238" s="582" t="s">
        <v>19</v>
      </c>
      <c r="T238" s="583">
        <v>6</v>
      </c>
      <c r="U238" s="584" t="s">
        <v>10</v>
      </c>
      <c r="V238" s="119">
        <v>4</v>
      </c>
      <c r="W238" s="584" t="s">
        <v>45</v>
      </c>
      <c r="X238" s="583">
        <v>6</v>
      </c>
      <c r="Y238" s="584" t="s">
        <v>10</v>
      </c>
      <c r="Z238" s="119">
        <v>5</v>
      </c>
      <c r="AA238" s="584" t="s">
        <v>13</v>
      </c>
      <c r="AB238" s="585" t="s">
        <v>24</v>
      </c>
      <c r="AC238" s="586">
        <f t="shared" si="295"/>
        <v>2</v>
      </c>
      <c r="AD238" s="584" t="s">
        <v>38</v>
      </c>
      <c r="AE238" s="599" t="str">
        <f>IFERROR(ROUNDDOWN(ROUND(L236*R238,0)*M236,0)*AC238,"")</f>
        <v/>
      </c>
      <c r="AF238" s="588" t="str">
        <f>IFERROR(ROUNDDOWN(ROUND(L236*(R238-P238),0)*M236,0)*AC238,"")</f>
        <v/>
      </c>
      <c r="AG238" s="589">
        <f t="shared" si="246"/>
        <v>0</v>
      </c>
      <c r="AH238" s="468"/>
      <c r="AI238" s="469"/>
      <c r="AJ238" s="470"/>
      <c r="AK238" s="471"/>
      <c r="AL238" s="472"/>
      <c r="AM238" s="473"/>
      <c r="AN238" s="59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1" t="str">
        <f>IF(K236&lt;&gt;"","P列・R列に色付け","")</f>
        <v/>
      </c>
      <c r="AQ238" s="592"/>
      <c r="AR238" s="592"/>
      <c r="AX238" s="593"/>
      <c r="AY238" s="552"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6" t="s">
        <v>197</v>
      </c>
      <c r="O239" s="160"/>
      <c r="P239" s="557" t="str">
        <f>IFERROR(VLOOKUP(K239,【参考】数式用!$A$5:$J$27,MATCH(O239,【参考】数式用!$B$4:$J$4,0)+1,0),"")</f>
        <v/>
      </c>
      <c r="Q239" s="160"/>
      <c r="R239" s="557" t="str">
        <f>IFERROR(VLOOKUP(K239,【参考】数式用!$A$5:$J$27,MATCH(Q239,【参考】数式用!$B$4:$J$4,0)+1,0),"")</f>
        <v/>
      </c>
      <c r="S239" s="558" t="s">
        <v>19</v>
      </c>
      <c r="T239" s="559">
        <v>6</v>
      </c>
      <c r="U239" s="211" t="s">
        <v>10</v>
      </c>
      <c r="V239" s="79">
        <v>4</v>
      </c>
      <c r="W239" s="211" t="s">
        <v>45</v>
      </c>
      <c r="X239" s="559">
        <v>6</v>
      </c>
      <c r="Y239" s="211" t="s">
        <v>10</v>
      </c>
      <c r="Z239" s="79">
        <v>5</v>
      </c>
      <c r="AA239" s="211" t="s">
        <v>13</v>
      </c>
      <c r="AB239" s="560" t="s">
        <v>24</v>
      </c>
      <c r="AC239" s="561">
        <f t="shared" si="295"/>
        <v>2</v>
      </c>
      <c r="AD239" s="211" t="s">
        <v>38</v>
      </c>
      <c r="AE239" s="562" t="str">
        <f>IFERROR(ROUNDDOWN(ROUND(L239*R239,0)*M239,0)*AC239,"")</f>
        <v/>
      </c>
      <c r="AF239" s="563" t="str">
        <f>IFERROR(ROUNDDOWN(ROUND(L239*(R239-P239),0)*M239,0)*AC239,"")</f>
        <v/>
      </c>
      <c r="AG239" s="564"/>
      <c r="AH239" s="474"/>
      <c r="AI239" s="482"/>
      <c r="AJ239" s="479"/>
      <c r="AK239" s="480"/>
      <c r="AL239" s="460"/>
      <c r="AM239" s="461"/>
      <c r="AN239" s="565" t="str">
        <f t="shared" ref="AN239" si="317">IF(AP239="","",IF(R239&lt;P239,"！加算の要件上は問題ありませんが、令和６年３月と比較して４・５月に加算率が下がる計画になっています。",""))</f>
        <v/>
      </c>
      <c r="AP239" s="566" t="str">
        <f>IF(K239&lt;&gt;"","P列・R列に色付け","")</f>
        <v/>
      </c>
      <c r="AQ239" s="567" t="str">
        <f>IFERROR(VLOOKUP(K239,【参考】数式用!$AJ$2:$AK$24,2,FALSE),"")</f>
        <v/>
      </c>
      <c r="AR239" s="569" t="str">
        <f>Q239&amp;Q240&amp;Q241</f>
        <v/>
      </c>
      <c r="AS239" s="567" t="str">
        <f t="shared" ref="AS239" si="318">IF(AG241&lt;&gt;0,IF(AH241="○","入力済","未入力"),"")</f>
        <v/>
      </c>
      <c r="AT239" s="568" t="str">
        <f>IF(OR(Q239="処遇加算Ⅰ",Q239="処遇加算Ⅱ"),IF(OR(AI239="○",AI239="令和６年度中に満たす"),"入力済","未入力"),"")</f>
        <v/>
      </c>
      <c r="AU239" s="569" t="str">
        <f>IF(Q239="処遇加算Ⅲ",IF(AJ239="○","入力済","未入力"),"")</f>
        <v/>
      </c>
      <c r="AV239" s="567" t="str">
        <f>IF(Q239="処遇加算Ⅰ",IF(OR(AK239="○",AK239="令和６年度中に満たす"),"入力済","未入力"),"")</f>
        <v/>
      </c>
      <c r="AW239" s="56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2" t="str">
        <f>IF(Q240="特定加算Ⅰ",IF(AM240="","未入力","入力済"),"")</f>
        <v/>
      </c>
      <c r="AY239" s="552" t="str">
        <f>G239</f>
        <v/>
      </c>
    </row>
    <row r="240" spans="1:51" ht="32.1" customHeight="1">
      <c r="A240" s="1281"/>
      <c r="B240" s="1220"/>
      <c r="C240" s="1220"/>
      <c r="D240" s="1220"/>
      <c r="E240" s="1220"/>
      <c r="F240" s="1220"/>
      <c r="G240" s="1223"/>
      <c r="H240" s="1223"/>
      <c r="I240" s="1223"/>
      <c r="J240" s="1223"/>
      <c r="K240" s="1223"/>
      <c r="L240" s="1226"/>
      <c r="M240" s="1229"/>
      <c r="N240" s="570" t="s">
        <v>174</v>
      </c>
      <c r="O240" s="161"/>
      <c r="P240" s="571" t="str">
        <f>IFERROR(VLOOKUP(K239,【参考】数式用!$A$5:$J$27,MATCH(O240,【参考】数式用!$B$4:$J$4,0)+1,0),"")</f>
        <v/>
      </c>
      <c r="Q240" s="161"/>
      <c r="R240" s="571" t="str">
        <f>IFERROR(VLOOKUP(K239,【参考】数式用!$A$5:$J$27,MATCH(Q240,【参考】数式用!$B$4:$J$4,0)+1,0),"")</f>
        <v/>
      </c>
      <c r="S240" s="182" t="s">
        <v>19</v>
      </c>
      <c r="T240" s="572">
        <v>6</v>
      </c>
      <c r="U240" s="183" t="s">
        <v>10</v>
      </c>
      <c r="V240" s="118">
        <v>4</v>
      </c>
      <c r="W240" s="183" t="s">
        <v>45</v>
      </c>
      <c r="X240" s="572">
        <v>6</v>
      </c>
      <c r="Y240" s="183" t="s">
        <v>10</v>
      </c>
      <c r="Z240" s="118">
        <v>5</v>
      </c>
      <c r="AA240" s="183" t="s">
        <v>13</v>
      </c>
      <c r="AB240" s="573" t="s">
        <v>24</v>
      </c>
      <c r="AC240" s="574">
        <f t="shared" si="295"/>
        <v>2</v>
      </c>
      <c r="AD240" s="183" t="s">
        <v>38</v>
      </c>
      <c r="AE240" s="575" t="str">
        <f>IFERROR(ROUNDDOWN(ROUND(L239*R240,0)*M239,0)*AC240,"")</f>
        <v/>
      </c>
      <c r="AF240" s="576" t="str">
        <f>IFERROR(ROUNDDOWN(ROUND(L239*(R240-P240),0)*M239,0)*AC240,"")</f>
        <v/>
      </c>
      <c r="AG240" s="577"/>
      <c r="AH240" s="462"/>
      <c r="AI240" s="463"/>
      <c r="AJ240" s="464"/>
      <c r="AK240" s="465"/>
      <c r="AL240" s="466"/>
      <c r="AM240" s="467"/>
      <c r="AN240" s="57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9"/>
      <c r="AP240" s="566" t="str">
        <f>IF(K239&lt;&gt;"","P列・R列に色付け","")</f>
        <v/>
      </c>
      <c r="AY240" s="552" t="str">
        <f>G239</f>
        <v/>
      </c>
    </row>
    <row r="241" spans="1:51" ht="32.1" customHeight="1" thickBot="1">
      <c r="A241" s="1282"/>
      <c r="B241" s="1221"/>
      <c r="C241" s="1221"/>
      <c r="D241" s="1221"/>
      <c r="E241" s="1221"/>
      <c r="F241" s="1221"/>
      <c r="G241" s="1224"/>
      <c r="H241" s="1224"/>
      <c r="I241" s="1224"/>
      <c r="J241" s="1224"/>
      <c r="K241" s="1224"/>
      <c r="L241" s="1227"/>
      <c r="M241" s="1230"/>
      <c r="N241" s="580" t="s">
        <v>140</v>
      </c>
      <c r="O241" s="164"/>
      <c r="P241" s="600" t="str">
        <f>IFERROR(VLOOKUP(K239,【参考】数式用!$A$5:$J$27,MATCH(O241,【参考】数式用!$B$4:$J$4,0)+1,0),"")</f>
        <v/>
      </c>
      <c r="Q241" s="162"/>
      <c r="R241" s="581" t="str">
        <f>IFERROR(VLOOKUP(K239,【参考】数式用!$A$5:$J$27,MATCH(Q241,【参考】数式用!$B$4:$J$4,0)+1,0),"")</f>
        <v/>
      </c>
      <c r="S241" s="582" t="s">
        <v>19</v>
      </c>
      <c r="T241" s="583">
        <v>6</v>
      </c>
      <c r="U241" s="584" t="s">
        <v>10</v>
      </c>
      <c r="V241" s="119">
        <v>4</v>
      </c>
      <c r="W241" s="584" t="s">
        <v>45</v>
      </c>
      <c r="X241" s="583">
        <v>6</v>
      </c>
      <c r="Y241" s="584" t="s">
        <v>10</v>
      </c>
      <c r="Z241" s="119">
        <v>5</v>
      </c>
      <c r="AA241" s="584" t="s">
        <v>13</v>
      </c>
      <c r="AB241" s="585" t="s">
        <v>24</v>
      </c>
      <c r="AC241" s="586">
        <f t="shared" si="295"/>
        <v>2</v>
      </c>
      <c r="AD241" s="584" t="s">
        <v>38</v>
      </c>
      <c r="AE241" s="599" t="str">
        <f>IFERROR(ROUNDDOWN(ROUND(L239*R241,0)*M239,0)*AC241,"")</f>
        <v/>
      </c>
      <c r="AF241" s="588" t="str">
        <f>IFERROR(ROUNDDOWN(ROUND(L239*(R241-P241),0)*M239,0)*AC241,"")</f>
        <v/>
      </c>
      <c r="AG241" s="589">
        <f t="shared" si="246"/>
        <v>0</v>
      </c>
      <c r="AH241" s="468"/>
      <c r="AI241" s="469"/>
      <c r="AJ241" s="470"/>
      <c r="AK241" s="471"/>
      <c r="AL241" s="472"/>
      <c r="AM241" s="473"/>
      <c r="AN241" s="59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1" t="str">
        <f>IF(K239&lt;&gt;"","P列・R列に色付け","")</f>
        <v/>
      </c>
      <c r="AQ241" s="592"/>
      <c r="AR241" s="592"/>
      <c r="AX241" s="593"/>
      <c r="AY241" s="552"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6" t="s">
        <v>197</v>
      </c>
      <c r="O242" s="160"/>
      <c r="P242" s="557" t="str">
        <f>IFERROR(VLOOKUP(K242,【参考】数式用!$A$5:$J$27,MATCH(O242,【参考】数式用!$B$4:$J$4,0)+1,0),"")</f>
        <v/>
      </c>
      <c r="Q242" s="160"/>
      <c r="R242" s="557" t="str">
        <f>IFERROR(VLOOKUP(K242,【参考】数式用!$A$5:$J$27,MATCH(Q242,【参考】数式用!$B$4:$J$4,0)+1,0),"")</f>
        <v/>
      </c>
      <c r="S242" s="558" t="s">
        <v>19</v>
      </c>
      <c r="T242" s="559">
        <v>6</v>
      </c>
      <c r="U242" s="211" t="s">
        <v>10</v>
      </c>
      <c r="V242" s="79">
        <v>4</v>
      </c>
      <c r="W242" s="211" t="s">
        <v>45</v>
      </c>
      <c r="X242" s="559">
        <v>6</v>
      </c>
      <c r="Y242" s="211" t="s">
        <v>10</v>
      </c>
      <c r="Z242" s="79">
        <v>5</v>
      </c>
      <c r="AA242" s="211" t="s">
        <v>13</v>
      </c>
      <c r="AB242" s="560" t="s">
        <v>24</v>
      </c>
      <c r="AC242" s="561">
        <f t="shared" si="295"/>
        <v>2</v>
      </c>
      <c r="AD242" s="211" t="s">
        <v>38</v>
      </c>
      <c r="AE242" s="562" t="str">
        <f>IFERROR(ROUNDDOWN(ROUND(L242*R242,0)*M242,0)*AC242,"")</f>
        <v/>
      </c>
      <c r="AF242" s="563" t="str">
        <f>IFERROR(ROUNDDOWN(ROUND(L242*(R242-P242),0)*M242,0)*AC242,"")</f>
        <v/>
      </c>
      <c r="AG242" s="564"/>
      <c r="AH242" s="474"/>
      <c r="AI242" s="482"/>
      <c r="AJ242" s="479"/>
      <c r="AK242" s="480"/>
      <c r="AL242" s="460"/>
      <c r="AM242" s="461"/>
      <c r="AN242" s="565" t="str">
        <f t="shared" ref="AN242" si="321">IF(AP242="","",IF(R242&lt;P242,"！加算の要件上は問題ありませんが、令和６年３月と比較して４・５月に加算率が下がる計画になっています。",""))</f>
        <v/>
      </c>
      <c r="AP242" s="566" t="str">
        <f>IF(K242&lt;&gt;"","P列・R列に色付け","")</f>
        <v/>
      </c>
      <c r="AQ242" s="567" t="str">
        <f>IFERROR(VLOOKUP(K242,【参考】数式用!$AJ$2:$AK$24,2,FALSE),"")</f>
        <v/>
      </c>
      <c r="AR242" s="569" t="str">
        <f>Q242&amp;Q243&amp;Q244</f>
        <v/>
      </c>
      <c r="AS242" s="567" t="str">
        <f t="shared" ref="AS242" si="322">IF(AG244&lt;&gt;0,IF(AH244="○","入力済","未入力"),"")</f>
        <v/>
      </c>
      <c r="AT242" s="568" t="str">
        <f>IF(OR(Q242="処遇加算Ⅰ",Q242="処遇加算Ⅱ"),IF(OR(AI242="○",AI242="令和６年度中に満たす"),"入力済","未入力"),"")</f>
        <v/>
      </c>
      <c r="AU242" s="569" t="str">
        <f>IF(Q242="処遇加算Ⅲ",IF(AJ242="○","入力済","未入力"),"")</f>
        <v/>
      </c>
      <c r="AV242" s="567" t="str">
        <f>IF(Q242="処遇加算Ⅰ",IF(OR(AK242="○",AK242="令和６年度中に満たす"),"入力済","未入力"),"")</f>
        <v/>
      </c>
      <c r="AW242" s="56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2" t="str">
        <f>IF(Q243="特定加算Ⅰ",IF(AM243="","未入力","入力済"),"")</f>
        <v/>
      </c>
      <c r="AY242" s="552" t="str">
        <f>G242</f>
        <v/>
      </c>
    </row>
    <row r="243" spans="1:51" ht="32.1" customHeight="1">
      <c r="A243" s="1281"/>
      <c r="B243" s="1220"/>
      <c r="C243" s="1220"/>
      <c r="D243" s="1220"/>
      <c r="E243" s="1220"/>
      <c r="F243" s="1220"/>
      <c r="G243" s="1223"/>
      <c r="H243" s="1223"/>
      <c r="I243" s="1223"/>
      <c r="J243" s="1223"/>
      <c r="K243" s="1223"/>
      <c r="L243" s="1226"/>
      <c r="M243" s="1229"/>
      <c r="N243" s="570" t="s">
        <v>174</v>
      </c>
      <c r="O243" s="161"/>
      <c r="P243" s="571" t="str">
        <f>IFERROR(VLOOKUP(K242,【参考】数式用!$A$5:$J$27,MATCH(O243,【参考】数式用!$B$4:$J$4,0)+1,0),"")</f>
        <v/>
      </c>
      <c r="Q243" s="161"/>
      <c r="R243" s="571" t="str">
        <f>IFERROR(VLOOKUP(K242,【参考】数式用!$A$5:$J$27,MATCH(Q243,【参考】数式用!$B$4:$J$4,0)+1,0),"")</f>
        <v/>
      </c>
      <c r="S243" s="182" t="s">
        <v>19</v>
      </c>
      <c r="T243" s="572">
        <v>6</v>
      </c>
      <c r="U243" s="183" t="s">
        <v>10</v>
      </c>
      <c r="V243" s="118">
        <v>4</v>
      </c>
      <c r="W243" s="183" t="s">
        <v>45</v>
      </c>
      <c r="X243" s="572">
        <v>6</v>
      </c>
      <c r="Y243" s="183" t="s">
        <v>10</v>
      </c>
      <c r="Z243" s="118">
        <v>5</v>
      </c>
      <c r="AA243" s="183" t="s">
        <v>13</v>
      </c>
      <c r="AB243" s="573" t="s">
        <v>24</v>
      </c>
      <c r="AC243" s="574">
        <f t="shared" si="295"/>
        <v>2</v>
      </c>
      <c r="AD243" s="183" t="s">
        <v>38</v>
      </c>
      <c r="AE243" s="575" t="str">
        <f>IFERROR(ROUNDDOWN(ROUND(L242*R243,0)*M242,0)*AC243,"")</f>
        <v/>
      </c>
      <c r="AF243" s="576" t="str">
        <f>IFERROR(ROUNDDOWN(ROUND(L242*(R243-P243),0)*M242,0)*AC243,"")</f>
        <v/>
      </c>
      <c r="AG243" s="577"/>
      <c r="AH243" s="462"/>
      <c r="AI243" s="463"/>
      <c r="AJ243" s="464"/>
      <c r="AK243" s="465"/>
      <c r="AL243" s="466"/>
      <c r="AM243" s="467"/>
      <c r="AN243" s="57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9"/>
      <c r="AP243" s="566" t="str">
        <f>IF(K242&lt;&gt;"","P列・R列に色付け","")</f>
        <v/>
      </c>
      <c r="AY243" s="552" t="str">
        <f>G242</f>
        <v/>
      </c>
    </row>
    <row r="244" spans="1:51" ht="32.1" customHeight="1" thickBot="1">
      <c r="A244" s="1282"/>
      <c r="B244" s="1221"/>
      <c r="C244" s="1221"/>
      <c r="D244" s="1221"/>
      <c r="E244" s="1221"/>
      <c r="F244" s="1221"/>
      <c r="G244" s="1224"/>
      <c r="H244" s="1224"/>
      <c r="I244" s="1224"/>
      <c r="J244" s="1224"/>
      <c r="K244" s="1224"/>
      <c r="L244" s="1227"/>
      <c r="M244" s="1230"/>
      <c r="N244" s="580" t="s">
        <v>140</v>
      </c>
      <c r="O244" s="164"/>
      <c r="P244" s="600" t="str">
        <f>IFERROR(VLOOKUP(K242,【参考】数式用!$A$5:$J$27,MATCH(O244,【参考】数式用!$B$4:$J$4,0)+1,0),"")</f>
        <v/>
      </c>
      <c r="Q244" s="162"/>
      <c r="R244" s="581" t="str">
        <f>IFERROR(VLOOKUP(K242,【参考】数式用!$A$5:$J$27,MATCH(Q244,【参考】数式用!$B$4:$J$4,0)+1,0),"")</f>
        <v/>
      </c>
      <c r="S244" s="582" t="s">
        <v>19</v>
      </c>
      <c r="T244" s="583">
        <v>6</v>
      </c>
      <c r="U244" s="584" t="s">
        <v>10</v>
      </c>
      <c r="V244" s="119">
        <v>4</v>
      </c>
      <c r="W244" s="584" t="s">
        <v>45</v>
      </c>
      <c r="X244" s="583">
        <v>6</v>
      </c>
      <c r="Y244" s="584" t="s">
        <v>10</v>
      </c>
      <c r="Z244" s="119">
        <v>5</v>
      </c>
      <c r="AA244" s="584" t="s">
        <v>13</v>
      </c>
      <c r="AB244" s="585" t="s">
        <v>24</v>
      </c>
      <c r="AC244" s="586">
        <f t="shared" si="295"/>
        <v>2</v>
      </c>
      <c r="AD244" s="584" t="s">
        <v>38</v>
      </c>
      <c r="AE244" s="599" t="str">
        <f>IFERROR(ROUNDDOWN(ROUND(L242*R244,0)*M242,0)*AC244,"")</f>
        <v/>
      </c>
      <c r="AF244" s="588" t="str">
        <f>IFERROR(ROUNDDOWN(ROUND(L242*(R244-P244),0)*M242,0)*AC244,"")</f>
        <v/>
      </c>
      <c r="AG244" s="589">
        <f t="shared" si="246"/>
        <v>0</v>
      </c>
      <c r="AH244" s="468"/>
      <c r="AI244" s="469"/>
      <c r="AJ244" s="470"/>
      <c r="AK244" s="471"/>
      <c r="AL244" s="472"/>
      <c r="AM244" s="473"/>
      <c r="AN244" s="59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1" t="str">
        <f>IF(K242&lt;&gt;"","P列・R列に色付け","")</f>
        <v/>
      </c>
      <c r="AQ244" s="592"/>
      <c r="AR244" s="592"/>
      <c r="AX244" s="593"/>
      <c r="AY244" s="552"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6" t="s">
        <v>197</v>
      </c>
      <c r="O245" s="160"/>
      <c r="P245" s="557" t="str">
        <f>IFERROR(VLOOKUP(K245,【参考】数式用!$A$5:$J$27,MATCH(O245,【参考】数式用!$B$4:$J$4,0)+1,0),"")</f>
        <v/>
      </c>
      <c r="Q245" s="160"/>
      <c r="R245" s="557" t="str">
        <f>IFERROR(VLOOKUP(K245,【参考】数式用!$A$5:$J$27,MATCH(Q245,【参考】数式用!$B$4:$J$4,0)+1,0),"")</f>
        <v/>
      </c>
      <c r="S245" s="558" t="s">
        <v>19</v>
      </c>
      <c r="T245" s="559">
        <v>6</v>
      </c>
      <c r="U245" s="211" t="s">
        <v>10</v>
      </c>
      <c r="V245" s="79">
        <v>4</v>
      </c>
      <c r="W245" s="211" t="s">
        <v>45</v>
      </c>
      <c r="X245" s="559">
        <v>6</v>
      </c>
      <c r="Y245" s="211" t="s">
        <v>10</v>
      </c>
      <c r="Z245" s="79">
        <v>5</v>
      </c>
      <c r="AA245" s="211" t="s">
        <v>13</v>
      </c>
      <c r="AB245" s="560" t="s">
        <v>24</v>
      </c>
      <c r="AC245" s="561">
        <f t="shared" si="295"/>
        <v>2</v>
      </c>
      <c r="AD245" s="211" t="s">
        <v>38</v>
      </c>
      <c r="AE245" s="562" t="str">
        <f>IFERROR(ROUNDDOWN(ROUND(L245*R245,0)*M245,0)*AC245,"")</f>
        <v/>
      </c>
      <c r="AF245" s="563" t="str">
        <f>IFERROR(ROUNDDOWN(ROUND(L245*(R245-P245),0)*M245,0)*AC245,"")</f>
        <v/>
      </c>
      <c r="AG245" s="564"/>
      <c r="AH245" s="474"/>
      <c r="AI245" s="482"/>
      <c r="AJ245" s="479"/>
      <c r="AK245" s="480"/>
      <c r="AL245" s="460"/>
      <c r="AM245" s="461"/>
      <c r="AN245" s="565" t="str">
        <f t="shared" ref="AN245" si="325">IF(AP245="","",IF(R245&lt;P245,"！加算の要件上は問題ありませんが、令和６年３月と比較して４・５月に加算率が下がる計画になっています。",""))</f>
        <v/>
      </c>
      <c r="AP245" s="566" t="str">
        <f>IF(K245&lt;&gt;"","P列・R列に色付け","")</f>
        <v/>
      </c>
      <c r="AQ245" s="567" t="str">
        <f>IFERROR(VLOOKUP(K245,【参考】数式用!$AJ$2:$AK$24,2,FALSE),"")</f>
        <v/>
      </c>
      <c r="AR245" s="569" t="str">
        <f>Q245&amp;Q246&amp;Q247</f>
        <v/>
      </c>
      <c r="AS245" s="567" t="str">
        <f t="shared" ref="AS245" si="326">IF(AG247&lt;&gt;0,IF(AH247="○","入力済","未入力"),"")</f>
        <v/>
      </c>
      <c r="AT245" s="568" t="str">
        <f>IF(OR(Q245="処遇加算Ⅰ",Q245="処遇加算Ⅱ"),IF(OR(AI245="○",AI245="令和６年度中に満たす"),"入力済","未入力"),"")</f>
        <v/>
      </c>
      <c r="AU245" s="569" t="str">
        <f>IF(Q245="処遇加算Ⅲ",IF(AJ245="○","入力済","未入力"),"")</f>
        <v/>
      </c>
      <c r="AV245" s="567" t="str">
        <f>IF(Q245="処遇加算Ⅰ",IF(OR(AK245="○",AK245="令和６年度中に満たす"),"入力済","未入力"),"")</f>
        <v/>
      </c>
      <c r="AW245" s="56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2" t="str">
        <f>IF(Q246="特定加算Ⅰ",IF(AM246="","未入力","入力済"),"")</f>
        <v/>
      </c>
      <c r="AY245" s="552" t="str">
        <f>G245</f>
        <v/>
      </c>
    </row>
    <row r="246" spans="1:51" ht="32.1" customHeight="1">
      <c r="A246" s="1281"/>
      <c r="B246" s="1220"/>
      <c r="C246" s="1220"/>
      <c r="D246" s="1220"/>
      <c r="E246" s="1220"/>
      <c r="F246" s="1220"/>
      <c r="G246" s="1223"/>
      <c r="H246" s="1223"/>
      <c r="I246" s="1223"/>
      <c r="J246" s="1223"/>
      <c r="K246" s="1223"/>
      <c r="L246" s="1226"/>
      <c r="M246" s="1229"/>
      <c r="N246" s="570" t="s">
        <v>174</v>
      </c>
      <c r="O246" s="161"/>
      <c r="P246" s="571" t="str">
        <f>IFERROR(VLOOKUP(K245,【参考】数式用!$A$5:$J$27,MATCH(O246,【参考】数式用!$B$4:$J$4,0)+1,0),"")</f>
        <v/>
      </c>
      <c r="Q246" s="161"/>
      <c r="R246" s="571" t="str">
        <f>IFERROR(VLOOKUP(K245,【参考】数式用!$A$5:$J$27,MATCH(Q246,【参考】数式用!$B$4:$J$4,0)+1,0),"")</f>
        <v/>
      </c>
      <c r="S246" s="182" t="s">
        <v>19</v>
      </c>
      <c r="T246" s="572">
        <v>6</v>
      </c>
      <c r="U246" s="183" t="s">
        <v>10</v>
      </c>
      <c r="V246" s="118">
        <v>4</v>
      </c>
      <c r="W246" s="183" t="s">
        <v>45</v>
      </c>
      <c r="X246" s="572">
        <v>6</v>
      </c>
      <c r="Y246" s="183" t="s">
        <v>10</v>
      </c>
      <c r="Z246" s="118">
        <v>5</v>
      </c>
      <c r="AA246" s="183" t="s">
        <v>13</v>
      </c>
      <c r="AB246" s="573" t="s">
        <v>24</v>
      </c>
      <c r="AC246" s="574">
        <f t="shared" si="295"/>
        <v>2</v>
      </c>
      <c r="AD246" s="183" t="s">
        <v>38</v>
      </c>
      <c r="AE246" s="575" t="str">
        <f>IFERROR(ROUNDDOWN(ROUND(L245*R246,0)*M245,0)*AC246,"")</f>
        <v/>
      </c>
      <c r="AF246" s="576" t="str">
        <f>IFERROR(ROUNDDOWN(ROUND(L245*(R246-P246),0)*M245,0)*AC246,"")</f>
        <v/>
      </c>
      <c r="AG246" s="577"/>
      <c r="AH246" s="462"/>
      <c r="AI246" s="463"/>
      <c r="AJ246" s="464"/>
      <c r="AK246" s="465"/>
      <c r="AL246" s="466"/>
      <c r="AM246" s="467"/>
      <c r="AN246" s="57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9"/>
      <c r="AP246" s="566" t="str">
        <f>IF(K245&lt;&gt;"","P列・R列に色付け","")</f>
        <v/>
      </c>
      <c r="AY246" s="552" t="str">
        <f>G245</f>
        <v/>
      </c>
    </row>
    <row r="247" spans="1:51" ht="32.1" customHeight="1" thickBot="1">
      <c r="A247" s="1282"/>
      <c r="B247" s="1221"/>
      <c r="C247" s="1221"/>
      <c r="D247" s="1221"/>
      <c r="E247" s="1221"/>
      <c r="F247" s="1221"/>
      <c r="G247" s="1224"/>
      <c r="H247" s="1224"/>
      <c r="I247" s="1224"/>
      <c r="J247" s="1224"/>
      <c r="K247" s="1224"/>
      <c r="L247" s="1227"/>
      <c r="M247" s="1230"/>
      <c r="N247" s="580" t="s">
        <v>140</v>
      </c>
      <c r="O247" s="164"/>
      <c r="P247" s="600" t="str">
        <f>IFERROR(VLOOKUP(K245,【参考】数式用!$A$5:$J$27,MATCH(O247,【参考】数式用!$B$4:$J$4,0)+1,0),"")</f>
        <v/>
      </c>
      <c r="Q247" s="162"/>
      <c r="R247" s="581" t="str">
        <f>IFERROR(VLOOKUP(K245,【参考】数式用!$A$5:$J$27,MATCH(Q247,【参考】数式用!$B$4:$J$4,0)+1,0),"")</f>
        <v/>
      </c>
      <c r="S247" s="582" t="s">
        <v>19</v>
      </c>
      <c r="T247" s="583">
        <v>6</v>
      </c>
      <c r="U247" s="584" t="s">
        <v>10</v>
      </c>
      <c r="V247" s="119">
        <v>4</v>
      </c>
      <c r="W247" s="584" t="s">
        <v>45</v>
      </c>
      <c r="X247" s="583">
        <v>6</v>
      </c>
      <c r="Y247" s="584" t="s">
        <v>10</v>
      </c>
      <c r="Z247" s="119">
        <v>5</v>
      </c>
      <c r="AA247" s="584" t="s">
        <v>13</v>
      </c>
      <c r="AB247" s="585" t="s">
        <v>24</v>
      </c>
      <c r="AC247" s="586">
        <f t="shared" si="295"/>
        <v>2</v>
      </c>
      <c r="AD247" s="584" t="s">
        <v>38</v>
      </c>
      <c r="AE247" s="599" t="str">
        <f>IFERROR(ROUNDDOWN(ROUND(L245*R247,0)*M245,0)*AC247,"")</f>
        <v/>
      </c>
      <c r="AF247" s="588" t="str">
        <f>IFERROR(ROUNDDOWN(ROUND(L245*(R247-P247),0)*M245,0)*AC247,"")</f>
        <v/>
      </c>
      <c r="AG247" s="589">
        <f t="shared" si="246"/>
        <v>0</v>
      </c>
      <c r="AH247" s="468"/>
      <c r="AI247" s="469"/>
      <c r="AJ247" s="470"/>
      <c r="AK247" s="471"/>
      <c r="AL247" s="472"/>
      <c r="AM247" s="473"/>
      <c r="AN247" s="59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1" t="str">
        <f>IF(K245&lt;&gt;"","P列・R列に色付け","")</f>
        <v/>
      </c>
      <c r="AQ247" s="592"/>
      <c r="AR247" s="592"/>
      <c r="AX247" s="593"/>
      <c r="AY247" s="552"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6" t="s">
        <v>197</v>
      </c>
      <c r="O248" s="160"/>
      <c r="P248" s="557" t="str">
        <f>IFERROR(VLOOKUP(K248,【参考】数式用!$A$5:$J$27,MATCH(O248,【参考】数式用!$B$4:$J$4,0)+1,0),"")</f>
        <v/>
      </c>
      <c r="Q248" s="160"/>
      <c r="R248" s="557" t="str">
        <f>IFERROR(VLOOKUP(K248,【参考】数式用!$A$5:$J$27,MATCH(Q248,【参考】数式用!$B$4:$J$4,0)+1,0),"")</f>
        <v/>
      </c>
      <c r="S248" s="558" t="s">
        <v>19</v>
      </c>
      <c r="T248" s="559">
        <v>6</v>
      </c>
      <c r="U248" s="211" t="s">
        <v>10</v>
      </c>
      <c r="V248" s="79">
        <v>4</v>
      </c>
      <c r="W248" s="211" t="s">
        <v>45</v>
      </c>
      <c r="X248" s="559">
        <v>6</v>
      </c>
      <c r="Y248" s="211" t="s">
        <v>10</v>
      </c>
      <c r="Z248" s="79">
        <v>5</v>
      </c>
      <c r="AA248" s="211" t="s">
        <v>13</v>
      </c>
      <c r="AB248" s="560" t="s">
        <v>24</v>
      </c>
      <c r="AC248" s="561">
        <f t="shared" si="295"/>
        <v>2</v>
      </c>
      <c r="AD248" s="211" t="s">
        <v>38</v>
      </c>
      <c r="AE248" s="562" t="str">
        <f>IFERROR(ROUNDDOWN(ROUND(L248*R248,0)*M248,0)*AC248,"")</f>
        <v/>
      </c>
      <c r="AF248" s="563" t="str">
        <f>IFERROR(ROUNDDOWN(ROUND(L248*(R248-P248),0)*M248,0)*AC248,"")</f>
        <v/>
      </c>
      <c r="AG248" s="564"/>
      <c r="AH248" s="474"/>
      <c r="AI248" s="482"/>
      <c r="AJ248" s="479"/>
      <c r="AK248" s="480"/>
      <c r="AL248" s="460"/>
      <c r="AM248" s="461"/>
      <c r="AN248" s="565" t="str">
        <f t="shared" ref="AN248" si="329">IF(AP248="","",IF(R248&lt;P248,"！加算の要件上は問題ありませんが、令和６年３月と比較して４・５月に加算率が下がる計画になっています。",""))</f>
        <v/>
      </c>
      <c r="AP248" s="566" t="str">
        <f>IF(K248&lt;&gt;"","P列・R列に色付け","")</f>
        <v/>
      </c>
      <c r="AQ248" s="567" t="str">
        <f>IFERROR(VLOOKUP(K248,【参考】数式用!$AJ$2:$AK$24,2,FALSE),"")</f>
        <v/>
      </c>
      <c r="AR248" s="569" t="str">
        <f>Q248&amp;Q249&amp;Q250</f>
        <v/>
      </c>
      <c r="AS248" s="567" t="str">
        <f t="shared" ref="AS248" si="330">IF(AG250&lt;&gt;0,IF(AH250="○","入力済","未入力"),"")</f>
        <v/>
      </c>
      <c r="AT248" s="568" t="str">
        <f>IF(OR(Q248="処遇加算Ⅰ",Q248="処遇加算Ⅱ"),IF(OR(AI248="○",AI248="令和６年度中に満たす"),"入力済","未入力"),"")</f>
        <v/>
      </c>
      <c r="AU248" s="569" t="str">
        <f>IF(Q248="処遇加算Ⅲ",IF(AJ248="○","入力済","未入力"),"")</f>
        <v/>
      </c>
      <c r="AV248" s="567" t="str">
        <f>IF(Q248="処遇加算Ⅰ",IF(OR(AK248="○",AK248="令和６年度中に満たす"),"入力済","未入力"),"")</f>
        <v/>
      </c>
      <c r="AW248" s="56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2" t="str">
        <f>IF(Q249="特定加算Ⅰ",IF(AM249="","未入力","入力済"),"")</f>
        <v/>
      </c>
      <c r="AY248" s="552" t="str">
        <f>G248</f>
        <v/>
      </c>
    </row>
    <row r="249" spans="1:51" ht="32.1" customHeight="1">
      <c r="A249" s="1281"/>
      <c r="B249" s="1220"/>
      <c r="C249" s="1220"/>
      <c r="D249" s="1220"/>
      <c r="E249" s="1220"/>
      <c r="F249" s="1220"/>
      <c r="G249" s="1223"/>
      <c r="H249" s="1223"/>
      <c r="I249" s="1223"/>
      <c r="J249" s="1223"/>
      <c r="K249" s="1223"/>
      <c r="L249" s="1226"/>
      <c r="M249" s="1229"/>
      <c r="N249" s="570" t="s">
        <v>174</v>
      </c>
      <c r="O249" s="161"/>
      <c r="P249" s="571" t="str">
        <f>IFERROR(VLOOKUP(K248,【参考】数式用!$A$5:$J$27,MATCH(O249,【参考】数式用!$B$4:$J$4,0)+1,0),"")</f>
        <v/>
      </c>
      <c r="Q249" s="161"/>
      <c r="R249" s="571" t="str">
        <f>IFERROR(VLOOKUP(K248,【参考】数式用!$A$5:$J$27,MATCH(Q249,【参考】数式用!$B$4:$J$4,0)+1,0),"")</f>
        <v/>
      </c>
      <c r="S249" s="182" t="s">
        <v>19</v>
      </c>
      <c r="T249" s="572">
        <v>6</v>
      </c>
      <c r="U249" s="183" t="s">
        <v>10</v>
      </c>
      <c r="V249" s="118">
        <v>4</v>
      </c>
      <c r="W249" s="183" t="s">
        <v>45</v>
      </c>
      <c r="X249" s="572">
        <v>6</v>
      </c>
      <c r="Y249" s="183" t="s">
        <v>10</v>
      </c>
      <c r="Z249" s="118">
        <v>5</v>
      </c>
      <c r="AA249" s="183" t="s">
        <v>13</v>
      </c>
      <c r="AB249" s="573" t="s">
        <v>24</v>
      </c>
      <c r="AC249" s="574">
        <f t="shared" si="295"/>
        <v>2</v>
      </c>
      <c r="AD249" s="183" t="s">
        <v>38</v>
      </c>
      <c r="AE249" s="575" t="str">
        <f>IFERROR(ROUNDDOWN(ROUND(L248*R249,0)*M248,0)*AC249,"")</f>
        <v/>
      </c>
      <c r="AF249" s="576" t="str">
        <f>IFERROR(ROUNDDOWN(ROUND(L248*(R249-P249),0)*M248,0)*AC249,"")</f>
        <v/>
      </c>
      <c r="AG249" s="577"/>
      <c r="AH249" s="462"/>
      <c r="AI249" s="463"/>
      <c r="AJ249" s="464"/>
      <c r="AK249" s="465"/>
      <c r="AL249" s="466"/>
      <c r="AM249" s="467"/>
      <c r="AN249" s="57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9"/>
      <c r="AP249" s="566" t="str">
        <f>IF(K248&lt;&gt;"","P列・R列に色付け","")</f>
        <v/>
      </c>
      <c r="AY249" s="552" t="str">
        <f>G248</f>
        <v/>
      </c>
    </row>
    <row r="250" spans="1:51" ht="32.1" customHeight="1" thickBot="1">
      <c r="A250" s="1282"/>
      <c r="B250" s="1221"/>
      <c r="C250" s="1221"/>
      <c r="D250" s="1221"/>
      <c r="E250" s="1221"/>
      <c r="F250" s="1221"/>
      <c r="G250" s="1224"/>
      <c r="H250" s="1224"/>
      <c r="I250" s="1224"/>
      <c r="J250" s="1224"/>
      <c r="K250" s="1224"/>
      <c r="L250" s="1227"/>
      <c r="M250" s="1230"/>
      <c r="N250" s="580" t="s">
        <v>140</v>
      </c>
      <c r="O250" s="164"/>
      <c r="P250" s="600" t="str">
        <f>IFERROR(VLOOKUP(K248,【参考】数式用!$A$5:$J$27,MATCH(O250,【参考】数式用!$B$4:$J$4,0)+1,0),"")</f>
        <v/>
      </c>
      <c r="Q250" s="162"/>
      <c r="R250" s="581" t="str">
        <f>IFERROR(VLOOKUP(K248,【参考】数式用!$A$5:$J$27,MATCH(Q250,【参考】数式用!$B$4:$J$4,0)+1,0),"")</f>
        <v/>
      </c>
      <c r="S250" s="582" t="s">
        <v>19</v>
      </c>
      <c r="T250" s="583">
        <v>6</v>
      </c>
      <c r="U250" s="584" t="s">
        <v>10</v>
      </c>
      <c r="V250" s="119">
        <v>4</v>
      </c>
      <c r="W250" s="584" t="s">
        <v>45</v>
      </c>
      <c r="X250" s="583">
        <v>6</v>
      </c>
      <c r="Y250" s="584" t="s">
        <v>10</v>
      </c>
      <c r="Z250" s="119">
        <v>5</v>
      </c>
      <c r="AA250" s="584" t="s">
        <v>13</v>
      </c>
      <c r="AB250" s="585" t="s">
        <v>24</v>
      </c>
      <c r="AC250" s="586">
        <f t="shared" si="295"/>
        <v>2</v>
      </c>
      <c r="AD250" s="584" t="s">
        <v>38</v>
      </c>
      <c r="AE250" s="599" t="str">
        <f>IFERROR(ROUNDDOWN(ROUND(L248*R250,0)*M248,0)*AC250,"")</f>
        <v/>
      </c>
      <c r="AF250" s="588" t="str">
        <f>IFERROR(ROUNDDOWN(ROUND(L248*(R250-P250),0)*M248,0)*AC250,"")</f>
        <v/>
      </c>
      <c r="AG250" s="589">
        <f t="shared" si="246"/>
        <v>0</v>
      </c>
      <c r="AH250" s="468"/>
      <c r="AI250" s="469"/>
      <c r="AJ250" s="470"/>
      <c r="AK250" s="471"/>
      <c r="AL250" s="472"/>
      <c r="AM250" s="473"/>
      <c r="AN250" s="59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1" t="str">
        <f>IF(K248&lt;&gt;"","P列・R列に色付け","")</f>
        <v/>
      </c>
      <c r="AQ250" s="592"/>
      <c r="AR250" s="592"/>
      <c r="AX250" s="593"/>
      <c r="AY250" s="552"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6" t="s">
        <v>197</v>
      </c>
      <c r="O251" s="160"/>
      <c r="P251" s="557" t="str">
        <f>IFERROR(VLOOKUP(K251,【参考】数式用!$A$5:$J$27,MATCH(O251,【参考】数式用!$B$4:$J$4,0)+1,0),"")</f>
        <v/>
      </c>
      <c r="Q251" s="160"/>
      <c r="R251" s="557" t="str">
        <f>IFERROR(VLOOKUP(K251,【参考】数式用!$A$5:$J$27,MATCH(Q251,【参考】数式用!$B$4:$J$4,0)+1,0),"")</f>
        <v/>
      </c>
      <c r="S251" s="558" t="s">
        <v>19</v>
      </c>
      <c r="T251" s="559">
        <v>6</v>
      </c>
      <c r="U251" s="211" t="s">
        <v>10</v>
      </c>
      <c r="V251" s="79">
        <v>4</v>
      </c>
      <c r="W251" s="211" t="s">
        <v>45</v>
      </c>
      <c r="X251" s="559">
        <v>6</v>
      </c>
      <c r="Y251" s="211" t="s">
        <v>10</v>
      </c>
      <c r="Z251" s="79">
        <v>5</v>
      </c>
      <c r="AA251" s="211" t="s">
        <v>13</v>
      </c>
      <c r="AB251" s="560" t="s">
        <v>24</v>
      </c>
      <c r="AC251" s="561">
        <f t="shared" si="295"/>
        <v>2</v>
      </c>
      <c r="AD251" s="211" t="s">
        <v>38</v>
      </c>
      <c r="AE251" s="562" t="str">
        <f>IFERROR(ROUNDDOWN(ROUND(L251*R251,0)*M251,0)*AC251,"")</f>
        <v/>
      </c>
      <c r="AF251" s="563" t="str">
        <f>IFERROR(ROUNDDOWN(ROUND(L251*(R251-P251),0)*M251,0)*AC251,"")</f>
        <v/>
      </c>
      <c r="AG251" s="564"/>
      <c r="AH251" s="474"/>
      <c r="AI251" s="482"/>
      <c r="AJ251" s="479"/>
      <c r="AK251" s="480"/>
      <c r="AL251" s="460"/>
      <c r="AM251" s="461"/>
      <c r="AN251" s="565" t="str">
        <f t="shared" ref="AN251" si="333">IF(AP251="","",IF(R251&lt;P251,"！加算の要件上は問題ありませんが、令和６年３月と比較して４・５月に加算率が下がる計画になっています。",""))</f>
        <v/>
      </c>
      <c r="AP251" s="566" t="str">
        <f>IF(K251&lt;&gt;"","P列・R列に色付け","")</f>
        <v/>
      </c>
      <c r="AQ251" s="567" t="str">
        <f>IFERROR(VLOOKUP(K251,【参考】数式用!$AJ$2:$AK$24,2,FALSE),"")</f>
        <v/>
      </c>
      <c r="AR251" s="569" t="str">
        <f>Q251&amp;Q252&amp;Q253</f>
        <v/>
      </c>
      <c r="AS251" s="567" t="str">
        <f t="shared" ref="AS251" si="334">IF(AG253&lt;&gt;0,IF(AH253="○","入力済","未入力"),"")</f>
        <v/>
      </c>
      <c r="AT251" s="568" t="str">
        <f>IF(OR(Q251="処遇加算Ⅰ",Q251="処遇加算Ⅱ"),IF(OR(AI251="○",AI251="令和６年度中に満たす"),"入力済","未入力"),"")</f>
        <v/>
      </c>
      <c r="AU251" s="569" t="str">
        <f>IF(Q251="処遇加算Ⅲ",IF(AJ251="○","入力済","未入力"),"")</f>
        <v/>
      </c>
      <c r="AV251" s="567" t="str">
        <f>IF(Q251="処遇加算Ⅰ",IF(OR(AK251="○",AK251="令和６年度中に満たす"),"入力済","未入力"),"")</f>
        <v/>
      </c>
      <c r="AW251" s="56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2" t="str">
        <f>IF(Q252="特定加算Ⅰ",IF(AM252="","未入力","入力済"),"")</f>
        <v/>
      </c>
      <c r="AY251" s="552" t="str">
        <f>G251</f>
        <v/>
      </c>
    </row>
    <row r="252" spans="1:51" ht="32.1" customHeight="1">
      <c r="A252" s="1281"/>
      <c r="B252" s="1220"/>
      <c r="C252" s="1220"/>
      <c r="D252" s="1220"/>
      <c r="E252" s="1220"/>
      <c r="F252" s="1220"/>
      <c r="G252" s="1223"/>
      <c r="H252" s="1223"/>
      <c r="I252" s="1223"/>
      <c r="J252" s="1223"/>
      <c r="K252" s="1223"/>
      <c r="L252" s="1226"/>
      <c r="M252" s="1229"/>
      <c r="N252" s="570" t="s">
        <v>174</v>
      </c>
      <c r="O252" s="161"/>
      <c r="P252" s="571" t="str">
        <f>IFERROR(VLOOKUP(K251,【参考】数式用!$A$5:$J$27,MATCH(O252,【参考】数式用!$B$4:$J$4,0)+1,0),"")</f>
        <v/>
      </c>
      <c r="Q252" s="161"/>
      <c r="R252" s="571" t="str">
        <f>IFERROR(VLOOKUP(K251,【参考】数式用!$A$5:$J$27,MATCH(Q252,【参考】数式用!$B$4:$J$4,0)+1,0),"")</f>
        <v/>
      </c>
      <c r="S252" s="182" t="s">
        <v>19</v>
      </c>
      <c r="T252" s="572">
        <v>6</v>
      </c>
      <c r="U252" s="183" t="s">
        <v>10</v>
      </c>
      <c r="V252" s="118">
        <v>4</v>
      </c>
      <c r="W252" s="183" t="s">
        <v>45</v>
      </c>
      <c r="X252" s="572">
        <v>6</v>
      </c>
      <c r="Y252" s="183" t="s">
        <v>10</v>
      </c>
      <c r="Z252" s="118">
        <v>5</v>
      </c>
      <c r="AA252" s="183" t="s">
        <v>13</v>
      </c>
      <c r="AB252" s="573" t="s">
        <v>24</v>
      </c>
      <c r="AC252" s="574">
        <f t="shared" si="295"/>
        <v>2</v>
      </c>
      <c r="AD252" s="183" t="s">
        <v>38</v>
      </c>
      <c r="AE252" s="575" t="str">
        <f>IFERROR(ROUNDDOWN(ROUND(L251*R252,0)*M251,0)*AC252,"")</f>
        <v/>
      </c>
      <c r="AF252" s="576" t="str">
        <f>IFERROR(ROUNDDOWN(ROUND(L251*(R252-P252),0)*M251,0)*AC252,"")</f>
        <v/>
      </c>
      <c r="AG252" s="577"/>
      <c r="AH252" s="462"/>
      <c r="AI252" s="463"/>
      <c r="AJ252" s="464"/>
      <c r="AK252" s="465"/>
      <c r="AL252" s="466"/>
      <c r="AM252" s="467"/>
      <c r="AN252" s="57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9"/>
      <c r="AP252" s="566" t="str">
        <f>IF(K251&lt;&gt;"","P列・R列に色付け","")</f>
        <v/>
      </c>
      <c r="AY252" s="552" t="str">
        <f>G251</f>
        <v/>
      </c>
    </row>
    <row r="253" spans="1:51" ht="32.1" customHeight="1" thickBot="1">
      <c r="A253" s="1282"/>
      <c r="B253" s="1221"/>
      <c r="C253" s="1221"/>
      <c r="D253" s="1221"/>
      <c r="E253" s="1221"/>
      <c r="F253" s="1221"/>
      <c r="G253" s="1224"/>
      <c r="H253" s="1224"/>
      <c r="I253" s="1224"/>
      <c r="J253" s="1224"/>
      <c r="K253" s="1224"/>
      <c r="L253" s="1227"/>
      <c r="M253" s="1230"/>
      <c r="N253" s="580" t="s">
        <v>140</v>
      </c>
      <c r="O253" s="164"/>
      <c r="P253" s="600" t="str">
        <f>IFERROR(VLOOKUP(K251,【参考】数式用!$A$5:$J$27,MATCH(O253,【参考】数式用!$B$4:$J$4,0)+1,0),"")</f>
        <v/>
      </c>
      <c r="Q253" s="162"/>
      <c r="R253" s="581" t="str">
        <f>IFERROR(VLOOKUP(K251,【参考】数式用!$A$5:$J$27,MATCH(Q253,【参考】数式用!$B$4:$J$4,0)+1,0),"")</f>
        <v/>
      </c>
      <c r="S253" s="582" t="s">
        <v>19</v>
      </c>
      <c r="T253" s="583">
        <v>6</v>
      </c>
      <c r="U253" s="584" t="s">
        <v>10</v>
      </c>
      <c r="V253" s="119">
        <v>4</v>
      </c>
      <c r="W253" s="584" t="s">
        <v>45</v>
      </c>
      <c r="X253" s="583">
        <v>6</v>
      </c>
      <c r="Y253" s="584" t="s">
        <v>10</v>
      </c>
      <c r="Z253" s="119">
        <v>5</v>
      </c>
      <c r="AA253" s="584" t="s">
        <v>13</v>
      </c>
      <c r="AB253" s="585" t="s">
        <v>24</v>
      </c>
      <c r="AC253" s="586">
        <f t="shared" si="295"/>
        <v>2</v>
      </c>
      <c r="AD253" s="584" t="s">
        <v>38</v>
      </c>
      <c r="AE253" s="599" t="str">
        <f>IFERROR(ROUNDDOWN(ROUND(L251*R253,0)*M251,0)*AC253,"")</f>
        <v/>
      </c>
      <c r="AF253" s="588" t="str">
        <f>IFERROR(ROUNDDOWN(ROUND(L251*(R253-P253),0)*M251,0)*AC253,"")</f>
        <v/>
      </c>
      <c r="AG253" s="589">
        <f t="shared" ref="AG253:AG313" si="336">IF(AND(O253="ベア加算なし",Q253="ベア加算"),AE253,0)</f>
        <v>0</v>
      </c>
      <c r="AH253" s="468"/>
      <c r="AI253" s="469"/>
      <c r="AJ253" s="470"/>
      <c r="AK253" s="471"/>
      <c r="AL253" s="472"/>
      <c r="AM253" s="473"/>
      <c r="AN253" s="59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1" t="str">
        <f>IF(K251&lt;&gt;"","P列・R列に色付け","")</f>
        <v/>
      </c>
      <c r="AQ253" s="592"/>
      <c r="AR253" s="592"/>
      <c r="AX253" s="593"/>
      <c r="AY253" s="552"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6" t="s">
        <v>197</v>
      </c>
      <c r="O254" s="160"/>
      <c r="P254" s="557" t="str">
        <f>IFERROR(VLOOKUP(K254,【参考】数式用!$A$5:$J$27,MATCH(O254,【参考】数式用!$B$4:$J$4,0)+1,0),"")</f>
        <v/>
      </c>
      <c r="Q254" s="160"/>
      <c r="R254" s="557" t="str">
        <f>IFERROR(VLOOKUP(K254,【参考】数式用!$A$5:$J$27,MATCH(Q254,【参考】数式用!$B$4:$J$4,0)+1,0),"")</f>
        <v/>
      </c>
      <c r="S254" s="558" t="s">
        <v>19</v>
      </c>
      <c r="T254" s="559">
        <v>6</v>
      </c>
      <c r="U254" s="211" t="s">
        <v>10</v>
      </c>
      <c r="V254" s="79">
        <v>4</v>
      </c>
      <c r="W254" s="211" t="s">
        <v>45</v>
      </c>
      <c r="X254" s="559">
        <v>6</v>
      </c>
      <c r="Y254" s="211" t="s">
        <v>10</v>
      </c>
      <c r="Z254" s="79">
        <v>5</v>
      </c>
      <c r="AA254" s="211" t="s">
        <v>13</v>
      </c>
      <c r="AB254" s="560" t="s">
        <v>24</v>
      </c>
      <c r="AC254" s="561">
        <f t="shared" si="295"/>
        <v>2</v>
      </c>
      <c r="AD254" s="211" t="s">
        <v>38</v>
      </c>
      <c r="AE254" s="562" t="str">
        <f>IFERROR(ROUNDDOWN(ROUND(L254*R254,0)*M254,0)*AC254,"")</f>
        <v/>
      </c>
      <c r="AF254" s="563" t="str">
        <f>IFERROR(ROUNDDOWN(ROUND(L254*(R254-P254),0)*M254,0)*AC254,"")</f>
        <v/>
      </c>
      <c r="AG254" s="564"/>
      <c r="AH254" s="474"/>
      <c r="AI254" s="482"/>
      <c r="AJ254" s="479"/>
      <c r="AK254" s="480"/>
      <c r="AL254" s="460"/>
      <c r="AM254" s="461"/>
      <c r="AN254" s="565" t="str">
        <f t="shared" ref="AN254" si="338">IF(AP254="","",IF(R254&lt;P254,"！加算の要件上は問題ありませんが、令和６年３月と比較して４・５月に加算率が下がる計画になっています。",""))</f>
        <v/>
      </c>
      <c r="AP254" s="566" t="str">
        <f>IF(K254&lt;&gt;"","P列・R列に色付け","")</f>
        <v/>
      </c>
      <c r="AQ254" s="567" t="str">
        <f>IFERROR(VLOOKUP(K254,【参考】数式用!$AJ$2:$AK$24,2,FALSE),"")</f>
        <v/>
      </c>
      <c r="AR254" s="569" t="str">
        <f>Q254&amp;Q255&amp;Q256</f>
        <v/>
      </c>
      <c r="AS254" s="567" t="str">
        <f t="shared" ref="AS254" si="339">IF(AG256&lt;&gt;0,IF(AH256="○","入力済","未入力"),"")</f>
        <v/>
      </c>
      <c r="AT254" s="568" t="str">
        <f>IF(OR(Q254="処遇加算Ⅰ",Q254="処遇加算Ⅱ"),IF(OR(AI254="○",AI254="令和６年度中に満たす"),"入力済","未入力"),"")</f>
        <v/>
      </c>
      <c r="AU254" s="569" t="str">
        <f>IF(Q254="処遇加算Ⅲ",IF(AJ254="○","入力済","未入力"),"")</f>
        <v/>
      </c>
      <c r="AV254" s="567" t="str">
        <f>IF(Q254="処遇加算Ⅰ",IF(OR(AK254="○",AK254="令和６年度中に満たす"),"入力済","未入力"),"")</f>
        <v/>
      </c>
      <c r="AW254" s="56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2" t="str">
        <f>IF(Q255="特定加算Ⅰ",IF(AM255="","未入力","入力済"),"")</f>
        <v/>
      </c>
      <c r="AY254" s="552" t="str">
        <f>G254</f>
        <v/>
      </c>
    </row>
    <row r="255" spans="1:51" ht="32.1" customHeight="1">
      <c r="A255" s="1281"/>
      <c r="B255" s="1220"/>
      <c r="C255" s="1220"/>
      <c r="D255" s="1220"/>
      <c r="E255" s="1220"/>
      <c r="F255" s="1220"/>
      <c r="G255" s="1223"/>
      <c r="H255" s="1223"/>
      <c r="I255" s="1223"/>
      <c r="J255" s="1223"/>
      <c r="K255" s="1223"/>
      <c r="L255" s="1226"/>
      <c r="M255" s="1229"/>
      <c r="N255" s="570" t="s">
        <v>174</v>
      </c>
      <c r="O255" s="161"/>
      <c r="P255" s="571" t="str">
        <f>IFERROR(VLOOKUP(K254,【参考】数式用!$A$5:$J$27,MATCH(O255,【参考】数式用!$B$4:$J$4,0)+1,0),"")</f>
        <v/>
      </c>
      <c r="Q255" s="161"/>
      <c r="R255" s="571" t="str">
        <f>IFERROR(VLOOKUP(K254,【参考】数式用!$A$5:$J$27,MATCH(Q255,【参考】数式用!$B$4:$J$4,0)+1,0),"")</f>
        <v/>
      </c>
      <c r="S255" s="182" t="s">
        <v>19</v>
      </c>
      <c r="T255" s="572">
        <v>6</v>
      </c>
      <c r="U255" s="183" t="s">
        <v>10</v>
      </c>
      <c r="V255" s="118">
        <v>4</v>
      </c>
      <c r="W255" s="183" t="s">
        <v>45</v>
      </c>
      <c r="X255" s="572">
        <v>6</v>
      </c>
      <c r="Y255" s="183" t="s">
        <v>10</v>
      </c>
      <c r="Z255" s="118">
        <v>5</v>
      </c>
      <c r="AA255" s="183" t="s">
        <v>13</v>
      </c>
      <c r="AB255" s="573" t="s">
        <v>24</v>
      </c>
      <c r="AC255" s="574">
        <f t="shared" si="295"/>
        <v>2</v>
      </c>
      <c r="AD255" s="183" t="s">
        <v>38</v>
      </c>
      <c r="AE255" s="575" t="str">
        <f>IFERROR(ROUNDDOWN(ROUND(L254*R255,0)*M254,0)*AC255,"")</f>
        <v/>
      </c>
      <c r="AF255" s="576" t="str">
        <f>IFERROR(ROUNDDOWN(ROUND(L254*(R255-P255),0)*M254,0)*AC255,"")</f>
        <v/>
      </c>
      <c r="AG255" s="577"/>
      <c r="AH255" s="462"/>
      <c r="AI255" s="463"/>
      <c r="AJ255" s="464"/>
      <c r="AK255" s="465"/>
      <c r="AL255" s="466"/>
      <c r="AM255" s="467"/>
      <c r="AN255" s="57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9"/>
      <c r="AP255" s="566" t="str">
        <f>IF(K254&lt;&gt;"","P列・R列に色付け","")</f>
        <v/>
      </c>
      <c r="AY255" s="552" t="str">
        <f>G254</f>
        <v/>
      </c>
    </row>
    <row r="256" spans="1:51" ht="32.1" customHeight="1" thickBot="1">
      <c r="A256" s="1282"/>
      <c r="B256" s="1221"/>
      <c r="C256" s="1221"/>
      <c r="D256" s="1221"/>
      <c r="E256" s="1221"/>
      <c r="F256" s="1221"/>
      <c r="G256" s="1224"/>
      <c r="H256" s="1224"/>
      <c r="I256" s="1224"/>
      <c r="J256" s="1224"/>
      <c r="K256" s="1224"/>
      <c r="L256" s="1227"/>
      <c r="M256" s="1230"/>
      <c r="N256" s="580" t="s">
        <v>140</v>
      </c>
      <c r="O256" s="164"/>
      <c r="P256" s="600" t="str">
        <f>IFERROR(VLOOKUP(K254,【参考】数式用!$A$5:$J$27,MATCH(O256,【参考】数式用!$B$4:$J$4,0)+1,0),"")</f>
        <v/>
      </c>
      <c r="Q256" s="162"/>
      <c r="R256" s="581" t="str">
        <f>IFERROR(VLOOKUP(K254,【参考】数式用!$A$5:$J$27,MATCH(Q256,【参考】数式用!$B$4:$J$4,0)+1,0),"")</f>
        <v/>
      </c>
      <c r="S256" s="582" t="s">
        <v>19</v>
      </c>
      <c r="T256" s="583">
        <v>6</v>
      </c>
      <c r="U256" s="584" t="s">
        <v>10</v>
      </c>
      <c r="V256" s="119">
        <v>4</v>
      </c>
      <c r="W256" s="584" t="s">
        <v>45</v>
      </c>
      <c r="X256" s="583">
        <v>6</v>
      </c>
      <c r="Y256" s="584" t="s">
        <v>10</v>
      </c>
      <c r="Z256" s="119">
        <v>5</v>
      </c>
      <c r="AA256" s="584" t="s">
        <v>13</v>
      </c>
      <c r="AB256" s="585" t="s">
        <v>24</v>
      </c>
      <c r="AC256" s="586">
        <f t="shared" si="295"/>
        <v>2</v>
      </c>
      <c r="AD256" s="584" t="s">
        <v>38</v>
      </c>
      <c r="AE256" s="599" t="str">
        <f>IFERROR(ROUNDDOWN(ROUND(L254*R256,0)*M254,0)*AC256,"")</f>
        <v/>
      </c>
      <c r="AF256" s="588" t="str">
        <f>IFERROR(ROUNDDOWN(ROUND(L254*(R256-P256),0)*M254,0)*AC256,"")</f>
        <v/>
      </c>
      <c r="AG256" s="589">
        <f t="shared" si="336"/>
        <v>0</v>
      </c>
      <c r="AH256" s="468"/>
      <c r="AI256" s="469"/>
      <c r="AJ256" s="470"/>
      <c r="AK256" s="471"/>
      <c r="AL256" s="472"/>
      <c r="AM256" s="473"/>
      <c r="AN256" s="59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1" t="str">
        <f>IF(K254&lt;&gt;"","P列・R列に色付け","")</f>
        <v/>
      </c>
      <c r="AQ256" s="592"/>
      <c r="AR256" s="592"/>
      <c r="AX256" s="593"/>
      <c r="AY256" s="552"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6" t="s">
        <v>197</v>
      </c>
      <c r="O257" s="160"/>
      <c r="P257" s="557" t="str">
        <f>IFERROR(VLOOKUP(K257,【参考】数式用!$A$5:$J$27,MATCH(O257,【参考】数式用!$B$4:$J$4,0)+1,0),"")</f>
        <v/>
      </c>
      <c r="Q257" s="160"/>
      <c r="R257" s="557" t="str">
        <f>IFERROR(VLOOKUP(K257,【参考】数式用!$A$5:$J$27,MATCH(Q257,【参考】数式用!$B$4:$J$4,0)+1,0),"")</f>
        <v/>
      </c>
      <c r="S257" s="558" t="s">
        <v>19</v>
      </c>
      <c r="T257" s="559">
        <v>6</v>
      </c>
      <c r="U257" s="211" t="s">
        <v>10</v>
      </c>
      <c r="V257" s="79">
        <v>4</v>
      </c>
      <c r="W257" s="211" t="s">
        <v>45</v>
      </c>
      <c r="X257" s="559">
        <v>6</v>
      </c>
      <c r="Y257" s="211" t="s">
        <v>10</v>
      </c>
      <c r="Z257" s="79">
        <v>5</v>
      </c>
      <c r="AA257" s="211" t="s">
        <v>13</v>
      </c>
      <c r="AB257" s="560" t="s">
        <v>24</v>
      </c>
      <c r="AC257" s="561">
        <f t="shared" si="295"/>
        <v>2</v>
      </c>
      <c r="AD257" s="211" t="s">
        <v>38</v>
      </c>
      <c r="AE257" s="562" t="str">
        <f>IFERROR(ROUNDDOWN(ROUND(L257*R257,0)*M257,0)*AC257,"")</f>
        <v/>
      </c>
      <c r="AF257" s="563" t="str">
        <f>IFERROR(ROUNDDOWN(ROUND(L257*(R257-P257),0)*M257,0)*AC257,"")</f>
        <v/>
      </c>
      <c r="AG257" s="564"/>
      <c r="AH257" s="474"/>
      <c r="AI257" s="482"/>
      <c r="AJ257" s="479"/>
      <c r="AK257" s="480"/>
      <c r="AL257" s="460"/>
      <c r="AM257" s="461"/>
      <c r="AN257" s="565" t="str">
        <f t="shared" ref="AN257" si="342">IF(AP257="","",IF(R257&lt;P257,"！加算の要件上は問題ありませんが、令和６年３月と比較して４・５月に加算率が下がる計画になっています。",""))</f>
        <v/>
      </c>
      <c r="AP257" s="566" t="str">
        <f>IF(K257&lt;&gt;"","P列・R列に色付け","")</f>
        <v/>
      </c>
      <c r="AQ257" s="567" t="str">
        <f>IFERROR(VLOOKUP(K257,【参考】数式用!$AJ$2:$AK$24,2,FALSE),"")</f>
        <v/>
      </c>
      <c r="AR257" s="569" t="str">
        <f>Q257&amp;Q258&amp;Q259</f>
        <v/>
      </c>
      <c r="AS257" s="567" t="str">
        <f t="shared" ref="AS257" si="343">IF(AG259&lt;&gt;0,IF(AH259="○","入力済","未入力"),"")</f>
        <v/>
      </c>
      <c r="AT257" s="568" t="str">
        <f>IF(OR(Q257="処遇加算Ⅰ",Q257="処遇加算Ⅱ"),IF(OR(AI257="○",AI257="令和６年度中に満たす"),"入力済","未入力"),"")</f>
        <v/>
      </c>
      <c r="AU257" s="569" t="str">
        <f>IF(Q257="処遇加算Ⅲ",IF(AJ257="○","入力済","未入力"),"")</f>
        <v/>
      </c>
      <c r="AV257" s="567" t="str">
        <f>IF(Q257="処遇加算Ⅰ",IF(OR(AK257="○",AK257="令和６年度中に満たす"),"入力済","未入力"),"")</f>
        <v/>
      </c>
      <c r="AW257" s="56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2" t="str">
        <f>IF(Q258="特定加算Ⅰ",IF(AM258="","未入力","入力済"),"")</f>
        <v/>
      </c>
      <c r="AY257" s="552" t="str">
        <f>G257</f>
        <v/>
      </c>
    </row>
    <row r="258" spans="1:51" ht="32.1" customHeight="1">
      <c r="A258" s="1281"/>
      <c r="B258" s="1220"/>
      <c r="C258" s="1220"/>
      <c r="D258" s="1220"/>
      <c r="E258" s="1220"/>
      <c r="F258" s="1220"/>
      <c r="G258" s="1223"/>
      <c r="H258" s="1223"/>
      <c r="I258" s="1223"/>
      <c r="J258" s="1223"/>
      <c r="K258" s="1223"/>
      <c r="L258" s="1226"/>
      <c r="M258" s="1229"/>
      <c r="N258" s="570" t="s">
        <v>174</v>
      </c>
      <c r="O258" s="161"/>
      <c r="P258" s="571" t="str">
        <f>IFERROR(VLOOKUP(K257,【参考】数式用!$A$5:$J$27,MATCH(O258,【参考】数式用!$B$4:$J$4,0)+1,0),"")</f>
        <v/>
      </c>
      <c r="Q258" s="161"/>
      <c r="R258" s="571" t="str">
        <f>IFERROR(VLOOKUP(K257,【参考】数式用!$A$5:$J$27,MATCH(Q258,【参考】数式用!$B$4:$J$4,0)+1,0),"")</f>
        <v/>
      </c>
      <c r="S258" s="182" t="s">
        <v>19</v>
      </c>
      <c r="T258" s="572">
        <v>6</v>
      </c>
      <c r="U258" s="183" t="s">
        <v>10</v>
      </c>
      <c r="V258" s="118">
        <v>4</v>
      </c>
      <c r="W258" s="183" t="s">
        <v>45</v>
      </c>
      <c r="X258" s="572">
        <v>6</v>
      </c>
      <c r="Y258" s="183" t="s">
        <v>10</v>
      </c>
      <c r="Z258" s="118">
        <v>5</v>
      </c>
      <c r="AA258" s="183" t="s">
        <v>13</v>
      </c>
      <c r="AB258" s="573" t="s">
        <v>24</v>
      </c>
      <c r="AC258" s="574">
        <f t="shared" si="295"/>
        <v>2</v>
      </c>
      <c r="AD258" s="183" t="s">
        <v>38</v>
      </c>
      <c r="AE258" s="575" t="str">
        <f>IFERROR(ROUNDDOWN(ROUND(L257*R258,0)*M257,0)*AC258,"")</f>
        <v/>
      </c>
      <c r="AF258" s="576" t="str">
        <f>IFERROR(ROUNDDOWN(ROUND(L257*(R258-P258),0)*M257,0)*AC258,"")</f>
        <v/>
      </c>
      <c r="AG258" s="577"/>
      <c r="AH258" s="462"/>
      <c r="AI258" s="463"/>
      <c r="AJ258" s="464"/>
      <c r="AK258" s="465"/>
      <c r="AL258" s="466"/>
      <c r="AM258" s="467"/>
      <c r="AN258" s="57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9"/>
      <c r="AP258" s="566" t="str">
        <f>IF(K257&lt;&gt;"","P列・R列に色付け","")</f>
        <v/>
      </c>
      <c r="AY258" s="552" t="str">
        <f>G257</f>
        <v/>
      </c>
    </row>
    <row r="259" spans="1:51" ht="32.1" customHeight="1" thickBot="1">
      <c r="A259" s="1282"/>
      <c r="B259" s="1221"/>
      <c r="C259" s="1221"/>
      <c r="D259" s="1221"/>
      <c r="E259" s="1221"/>
      <c r="F259" s="1221"/>
      <c r="G259" s="1224"/>
      <c r="H259" s="1224"/>
      <c r="I259" s="1224"/>
      <c r="J259" s="1224"/>
      <c r="K259" s="1224"/>
      <c r="L259" s="1227"/>
      <c r="M259" s="1230"/>
      <c r="N259" s="580" t="s">
        <v>140</v>
      </c>
      <c r="O259" s="164"/>
      <c r="P259" s="600" t="str">
        <f>IFERROR(VLOOKUP(K257,【参考】数式用!$A$5:$J$27,MATCH(O259,【参考】数式用!$B$4:$J$4,0)+1,0),"")</f>
        <v/>
      </c>
      <c r="Q259" s="162"/>
      <c r="R259" s="581" t="str">
        <f>IFERROR(VLOOKUP(K257,【参考】数式用!$A$5:$J$27,MATCH(Q259,【参考】数式用!$B$4:$J$4,0)+1,0),"")</f>
        <v/>
      </c>
      <c r="S259" s="582" t="s">
        <v>19</v>
      </c>
      <c r="T259" s="583">
        <v>6</v>
      </c>
      <c r="U259" s="584" t="s">
        <v>10</v>
      </c>
      <c r="V259" s="119">
        <v>4</v>
      </c>
      <c r="W259" s="584" t="s">
        <v>45</v>
      </c>
      <c r="X259" s="583">
        <v>6</v>
      </c>
      <c r="Y259" s="584" t="s">
        <v>10</v>
      </c>
      <c r="Z259" s="119">
        <v>5</v>
      </c>
      <c r="AA259" s="584" t="s">
        <v>13</v>
      </c>
      <c r="AB259" s="585" t="s">
        <v>24</v>
      </c>
      <c r="AC259" s="586">
        <f t="shared" si="295"/>
        <v>2</v>
      </c>
      <c r="AD259" s="584" t="s">
        <v>38</v>
      </c>
      <c r="AE259" s="599" t="str">
        <f>IFERROR(ROUNDDOWN(ROUND(L257*R259,0)*M257,0)*AC259,"")</f>
        <v/>
      </c>
      <c r="AF259" s="588" t="str">
        <f>IFERROR(ROUNDDOWN(ROUND(L257*(R259-P259),0)*M257,0)*AC259,"")</f>
        <v/>
      </c>
      <c r="AG259" s="589">
        <f t="shared" si="336"/>
        <v>0</v>
      </c>
      <c r="AH259" s="468"/>
      <c r="AI259" s="469"/>
      <c r="AJ259" s="470"/>
      <c r="AK259" s="471"/>
      <c r="AL259" s="472"/>
      <c r="AM259" s="473"/>
      <c r="AN259" s="59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1" t="str">
        <f>IF(K257&lt;&gt;"","P列・R列に色付け","")</f>
        <v/>
      </c>
      <c r="AQ259" s="592"/>
      <c r="AR259" s="592"/>
      <c r="AX259" s="593"/>
      <c r="AY259" s="552"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6" t="s">
        <v>197</v>
      </c>
      <c r="O260" s="160"/>
      <c r="P260" s="557" t="str">
        <f>IFERROR(VLOOKUP(K260,【参考】数式用!$A$5:$J$27,MATCH(O260,【参考】数式用!$B$4:$J$4,0)+1,0),"")</f>
        <v/>
      </c>
      <c r="Q260" s="160"/>
      <c r="R260" s="557" t="str">
        <f>IFERROR(VLOOKUP(K260,【参考】数式用!$A$5:$J$27,MATCH(Q260,【参考】数式用!$B$4:$J$4,0)+1,0),"")</f>
        <v/>
      </c>
      <c r="S260" s="558" t="s">
        <v>19</v>
      </c>
      <c r="T260" s="559">
        <v>6</v>
      </c>
      <c r="U260" s="211" t="s">
        <v>10</v>
      </c>
      <c r="V260" s="79">
        <v>4</v>
      </c>
      <c r="W260" s="211" t="s">
        <v>45</v>
      </c>
      <c r="X260" s="559">
        <v>6</v>
      </c>
      <c r="Y260" s="211" t="s">
        <v>10</v>
      </c>
      <c r="Z260" s="79">
        <v>5</v>
      </c>
      <c r="AA260" s="211" t="s">
        <v>13</v>
      </c>
      <c r="AB260" s="560" t="s">
        <v>24</v>
      </c>
      <c r="AC260" s="561">
        <f t="shared" si="295"/>
        <v>2</v>
      </c>
      <c r="AD260" s="211" t="s">
        <v>38</v>
      </c>
      <c r="AE260" s="562" t="str">
        <f>IFERROR(ROUNDDOWN(ROUND(L260*R260,0)*M260,0)*AC260,"")</f>
        <v/>
      </c>
      <c r="AF260" s="563" t="str">
        <f>IFERROR(ROUNDDOWN(ROUND(L260*(R260-P260),0)*M260,0)*AC260,"")</f>
        <v/>
      </c>
      <c r="AG260" s="564"/>
      <c r="AH260" s="474"/>
      <c r="AI260" s="482"/>
      <c r="AJ260" s="479"/>
      <c r="AK260" s="480"/>
      <c r="AL260" s="460"/>
      <c r="AM260" s="461"/>
      <c r="AN260" s="565" t="str">
        <f t="shared" ref="AN260" si="346">IF(AP260="","",IF(R260&lt;P260,"！加算の要件上は問題ありませんが、令和６年３月と比較して４・５月に加算率が下がる計画になっています。",""))</f>
        <v/>
      </c>
      <c r="AP260" s="566" t="str">
        <f>IF(K260&lt;&gt;"","P列・R列に色付け","")</f>
        <v/>
      </c>
      <c r="AQ260" s="567" t="str">
        <f>IFERROR(VLOOKUP(K260,【参考】数式用!$AJ$2:$AK$24,2,FALSE),"")</f>
        <v/>
      </c>
      <c r="AR260" s="569" t="str">
        <f>Q260&amp;Q261&amp;Q262</f>
        <v/>
      </c>
      <c r="AS260" s="567" t="str">
        <f t="shared" ref="AS260" si="347">IF(AG262&lt;&gt;0,IF(AH262="○","入力済","未入力"),"")</f>
        <v/>
      </c>
      <c r="AT260" s="568" t="str">
        <f>IF(OR(Q260="処遇加算Ⅰ",Q260="処遇加算Ⅱ"),IF(OR(AI260="○",AI260="令和６年度中に満たす"),"入力済","未入力"),"")</f>
        <v/>
      </c>
      <c r="AU260" s="569" t="str">
        <f>IF(Q260="処遇加算Ⅲ",IF(AJ260="○","入力済","未入力"),"")</f>
        <v/>
      </c>
      <c r="AV260" s="567" t="str">
        <f>IF(Q260="処遇加算Ⅰ",IF(OR(AK260="○",AK260="令和６年度中に満たす"),"入力済","未入力"),"")</f>
        <v/>
      </c>
      <c r="AW260" s="56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2" t="str">
        <f>IF(Q261="特定加算Ⅰ",IF(AM261="","未入力","入力済"),"")</f>
        <v/>
      </c>
      <c r="AY260" s="552" t="str">
        <f>G260</f>
        <v/>
      </c>
    </row>
    <row r="261" spans="1:51" ht="32.1" customHeight="1">
      <c r="A261" s="1281"/>
      <c r="B261" s="1220"/>
      <c r="C261" s="1220"/>
      <c r="D261" s="1220"/>
      <c r="E261" s="1220"/>
      <c r="F261" s="1220"/>
      <c r="G261" s="1223"/>
      <c r="H261" s="1223"/>
      <c r="I261" s="1223"/>
      <c r="J261" s="1223"/>
      <c r="K261" s="1223"/>
      <c r="L261" s="1226"/>
      <c r="M261" s="1229"/>
      <c r="N261" s="570" t="s">
        <v>174</v>
      </c>
      <c r="O261" s="161"/>
      <c r="P261" s="571" t="str">
        <f>IFERROR(VLOOKUP(K260,【参考】数式用!$A$5:$J$27,MATCH(O261,【参考】数式用!$B$4:$J$4,0)+1,0),"")</f>
        <v/>
      </c>
      <c r="Q261" s="161"/>
      <c r="R261" s="571" t="str">
        <f>IFERROR(VLOOKUP(K260,【参考】数式用!$A$5:$J$27,MATCH(Q261,【参考】数式用!$B$4:$J$4,0)+1,0),"")</f>
        <v/>
      </c>
      <c r="S261" s="182" t="s">
        <v>19</v>
      </c>
      <c r="T261" s="572">
        <v>6</v>
      </c>
      <c r="U261" s="183" t="s">
        <v>10</v>
      </c>
      <c r="V261" s="118">
        <v>4</v>
      </c>
      <c r="W261" s="183" t="s">
        <v>45</v>
      </c>
      <c r="X261" s="572">
        <v>6</v>
      </c>
      <c r="Y261" s="183" t="s">
        <v>10</v>
      </c>
      <c r="Z261" s="118">
        <v>5</v>
      </c>
      <c r="AA261" s="183" t="s">
        <v>13</v>
      </c>
      <c r="AB261" s="573" t="s">
        <v>24</v>
      </c>
      <c r="AC261" s="574">
        <f t="shared" si="295"/>
        <v>2</v>
      </c>
      <c r="AD261" s="183" t="s">
        <v>38</v>
      </c>
      <c r="AE261" s="575" t="str">
        <f>IFERROR(ROUNDDOWN(ROUND(L260*R261,0)*M260,0)*AC261,"")</f>
        <v/>
      </c>
      <c r="AF261" s="576" t="str">
        <f>IFERROR(ROUNDDOWN(ROUND(L260*(R261-P261),0)*M260,0)*AC261,"")</f>
        <v/>
      </c>
      <c r="AG261" s="577"/>
      <c r="AH261" s="462"/>
      <c r="AI261" s="463"/>
      <c r="AJ261" s="464"/>
      <c r="AK261" s="465"/>
      <c r="AL261" s="466"/>
      <c r="AM261" s="467"/>
      <c r="AN261" s="57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9"/>
      <c r="AP261" s="566" t="str">
        <f>IF(K260&lt;&gt;"","P列・R列に色付け","")</f>
        <v/>
      </c>
      <c r="AY261" s="552" t="str">
        <f>G260</f>
        <v/>
      </c>
    </row>
    <row r="262" spans="1:51" ht="32.1" customHeight="1" thickBot="1">
      <c r="A262" s="1282"/>
      <c r="B262" s="1221"/>
      <c r="C262" s="1221"/>
      <c r="D262" s="1221"/>
      <c r="E262" s="1221"/>
      <c r="F262" s="1221"/>
      <c r="G262" s="1224"/>
      <c r="H262" s="1224"/>
      <c r="I262" s="1224"/>
      <c r="J262" s="1224"/>
      <c r="K262" s="1224"/>
      <c r="L262" s="1227"/>
      <c r="M262" s="1230"/>
      <c r="N262" s="580" t="s">
        <v>140</v>
      </c>
      <c r="O262" s="164"/>
      <c r="P262" s="600" t="str">
        <f>IFERROR(VLOOKUP(K260,【参考】数式用!$A$5:$J$27,MATCH(O262,【参考】数式用!$B$4:$J$4,0)+1,0),"")</f>
        <v/>
      </c>
      <c r="Q262" s="162"/>
      <c r="R262" s="581" t="str">
        <f>IFERROR(VLOOKUP(K260,【参考】数式用!$A$5:$J$27,MATCH(Q262,【参考】数式用!$B$4:$J$4,0)+1,0),"")</f>
        <v/>
      </c>
      <c r="S262" s="582" t="s">
        <v>19</v>
      </c>
      <c r="T262" s="583">
        <v>6</v>
      </c>
      <c r="U262" s="584" t="s">
        <v>10</v>
      </c>
      <c r="V262" s="119">
        <v>4</v>
      </c>
      <c r="W262" s="584" t="s">
        <v>45</v>
      </c>
      <c r="X262" s="583">
        <v>6</v>
      </c>
      <c r="Y262" s="584" t="s">
        <v>10</v>
      </c>
      <c r="Z262" s="119">
        <v>5</v>
      </c>
      <c r="AA262" s="584" t="s">
        <v>13</v>
      </c>
      <c r="AB262" s="585" t="s">
        <v>24</v>
      </c>
      <c r="AC262" s="586">
        <f t="shared" si="295"/>
        <v>2</v>
      </c>
      <c r="AD262" s="584" t="s">
        <v>38</v>
      </c>
      <c r="AE262" s="599" t="str">
        <f>IFERROR(ROUNDDOWN(ROUND(L260*R262,0)*M260,0)*AC262,"")</f>
        <v/>
      </c>
      <c r="AF262" s="588" t="str">
        <f>IFERROR(ROUNDDOWN(ROUND(L260*(R262-P262),0)*M260,0)*AC262,"")</f>
        <v/>
      </c>
      <c r="AG262" s="589">
        <f t="shared" si="336"/>
        <v>0</v>
      </c>
      <c r="AH262" s="468"/>
      <c r="AI262" s="469"/>
      <c r="AJ262" s="470"/>
      <c r="AK262" s="471"/>
      <c r="AL262" s="472"/>
      <c r="AM262" s="473"/>
      <c r="AN262" s="59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1" t="str">
        <f>IF(K260&lt;&gt;"","P列・R列に色付け","")</f>
        <v/>
      </c>
      <c r="AQ262" s="592"/>
      <c r="AR262" s="592"/>
      <c r="AX262" s="593"/>
      <c r="AY262" s="552"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6" t="s">
        <v>197</v>
      </c>
      <c r="O263" s="160"/>
      <c r="P263" s="557" t="str">
        <f>IFERROR(VLOOKUP(K263,【参考】数式用!$A$5:$J$27,MATCH(O263,【参考】数式用!$B$4:$J$4,0)+1,0),"")</f>
        <v/>
      </c>
      <c r="Q263" s="160"/>
      <c r="R263" s="557" t="str">
        <f>IFERROR(VLOOKUP(K263,【参考】数式用!$A$5:$J$27,MATCH(Q263,【参考】数式用!$B$4:$J$4,0)+1,0),"")</f>
        <v/>
      </c>
      <c r="S263" s="558" t="s">
        <v>19</v>
      </c>
      <c r="T263" s="559">
        <v>6</v>
      </c>
      <c r="U263" s="211" t="s">
        <v>10</v>
      </c>
      <c r="V263" s="79">
        <v>4</v>
      </c>
      <c r="W263" s="211" t="s">
        <v>45</v>
      </c>
      <c r="X263" s="559">
        <v>6</v>
      </c>
      <c r="Y263" s="211" t="s">
        <v>10</v>
      </c>
      <c r="Z263" s="79">
        <v>5</v>
      </c>
      <c r="AA263" s="211" t="s">
        <v>13</v>
      </c>
      <c r="AB263" s="560" t="s">
        <v>24</v>
      </c>
      <c r="AC263" s="561">
        <f t="shared" si="295"/>
        <v>2</v>
      </c>
      <c r="AD263" s="211" t="s">
        <v>38</v>
      </c>
      <c r="AE263" s="562" t="str">
        <f>IFERROR(ROUNDDOWN(ROUND(L263*R263,0)*M263,0)*AC263,"")</f>
        <v/>
      </c>
      <c r="AF263" s="563" t="str">
        <f>IFERROR(ROUNDDOWN(ROUND(L263*(R263-P263),0)*M263,0)*AC263,"")</f>
        <v/>
      </c>
      <c r="AG263" s="564"/>
      <c r="AH263" s="474"/>
      <c r="AI263" s="482"/>
      <c r="AJ263" s="479"/>
      <c r="AK263" s="480"/>
      <c r="AL263" s="460"/>
      <c r="AM263" s="461"/>
      <c r="AN263" s="565" t="str">
        <f t="shared" ref="AN263" si="350">IF(AP263="","",IF(R263&lt;P263,"！加算の要件上は問題ありませんが、令和６年３月と比較して４・５月に加算率が下がる計画になっています。",""))</f>
        <v/>
      </c>
      <c r="AP263" s="566" t="str">
        <f>IF(K263&lt;&gt;"","P列・R列に色付け","")</f>
        <v/>
      </c>
      <c r="AQ263" s="567" t="str">
        <f>IFERROR(VLOOKUP(K263,【参考】数式用!$AJ$2:$AK$24,2,FALSE),"")</f>
        <v/>
      </c>
      <c r="AR263" s="569" t="str">
        <f>Q263&amp;Q264&amp;Q265</f>
        <v/>
      </c>
      <c r="AS263" s="567" t="str">
        <f t="shared" ref="AS263" si="351">IF(AG265&lt;&gt;0,IF(AH265="○","入力済","未入力"),"")</f>
        <v/>
      </c>
      <c r="AT263" s="568" t="str">
        <f>IF(OR(Q263="処遇加算Ⅰ",Q263="処遇加算Ⅱ"),IF(OR(AI263="○",AI263="令和６年度中に満たす"),"入力済","未入力"),"")</f>
        <v/>
      </c>
      <c r="AU263" s="569" t="str">
        <f>IF(Q263="処遇加算Ⅲ",IF(AJ263="○","入力済","未入力"),"")</f>
        <v/>
      </c>
      <c r="AV263" s="567" t="str">
        <f>IF(Q263="処遇加算Ⅰ",IF(OR(AK263="○",AK263="令和６年度中に満たす"),"入力済","未入力"),"")</f>
        <v/>
      </c>
      <c r="AW263" s="56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2" t="str">
        <f>IF(Q264="特定加算Ⅰ",IF(AM264="","未入力","入力済"),"")</f>
        <v/>
      </c>
      <c r="AY263" s="552" t="str">
        <f>G263</f>
        <v/>
      </c>
    </row>
    <row r="264" spans="1:51" ht="32.1" customHeight="1">
      <c r="A264" s="1281"/>
      <c r="B264" s="1220"/>
      <c r="C264" s="1220"/>
      <c r="D264" s="1220"/>
      <c r="E264" s="1220"/>
      <c r="F264" s="1220"/>
      <c r="G264" s="1223"/>
      <c r="H264" s="1223"/>
      <c r="I264" s="1223"/>
      <c r="J264" s="1223"/>
      <c r="K264" s="1223"/>
      <c r="L264" s="1226"/>
      <c r="M264" s="1229"/>
      <c r="N264" s="570" t="s">
        <v>174</v>
      </c>
      <c r="O264" s="161"/>
      <c r="P264" s="571" t="str">
        <f>IFERROR(VLOOKUP(K263,【参考】数式用!$A$5:$J$27,MATCH(O264,【参考】数式用!$B$4:$J$4,0)+1,0),"")</f>
        <v/>
      </c>
      <c r="Q264" s="161"/>
      <c r="R264" s="571" t="str">
        <f>IFERROR(VLOOKUP(K263,【参考】数式用!$A$5:$J$27,MATCH(Q264,【参考】数式用!$B$4:$J$4,0)+1,0),"")</f>
        <v/>
      </c>
      <c r="S264" s="182" t="s">
        <v>19</v>
      </c>
      <c r="T264" s="572">
        <v>6</v>
      </c>
      <c r="U264" s="183" t="s">
        <v>10</v>
      </c>
      <c r="V264" s="118">
        <v>4</v>
      </c>
      <c r="W264" s="183" t="s">
        <v>45</v>
      </c>
      <c r="X264" s="572">
        <v>6</v>
      </c>
      <c r="Y264" s="183" t="s">
        <v>10</v>
      </c>
      <c r="Z264" s="118">
        <v>5</v>
      </c>
      <c r="AA264" s="183" t="s">
        <v>13</v>
      </c>
      <c r="AB264" s="573" t="s">
        <v>24</v>
      </c>
      <c r="AC264" s="574">
        <f t="shared" si="295"/>
        <v>2</v>
      </c>
      <c r="AD264" s="183" t="s">
        <v>38</v>
      </c>
      <c r="AE264" s="575" t="str">
        <f>IFERROR(ROUNDDOWN(ROUND(L263*R264,0)*M263,0)*AC264,"")</f>
        <v/>
      </c>
      <c r="AF264" s="576" t="str">
        <f>IFERROR(ROUNDDOWN(ROUND(L263*(R264-P264),0)*M263,0)*AC264,"")</f>
        <v/>
      </c>
      <c r="AG264" s="577"/>
      <c r="AH264" s="462"/>
      <c r="AI264" s="463"/>
      <c r="AJ264" s="464"/>
      <c r="AK264" s="465"/>
      <c r="AL264" s="466"/>
      <c r="AM264" s="467"/>
      <c r="AN264" s="57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9"/>
      <c r="AP264" s="566" t="str">
        <f>IF(K263&lt;&gt;"","P列・R列に色付け","")</f>
        <v/>
      </c>
      <c r="AY264" s="552" t="str">
        <f>G263</f>
        <v/>
      </c>
    </row>
    <row r="265" spans="1:51" ht="32.1" customHeight="1" thickBot="1">
      <c r="A265" s="1282"/>
      <c r="B265" s="1221"/>
      <c r="C265" s="1221"/>
      <c r="D265" s="1221"/>
      <c r="E265" s="1221"/>
      <c r="F265" s="1221"/>
      <c r="G265" s="1224"/>
      <c r="H265" s="1224"/>
      <c r="I265" s="1224"/>
      <c r="J265" s="1224"/>
      <c r="K265" s="1224"/>
      <c r="L265" s="1227"/>
      <c r="M265" s="1230"/>
      <c r="N265" s="580" t="s">
        <v>140</v>
      </c>
      <c r="O265" s="164"/>
      <c r="P265" s="600" t="str">
        <f>IFERROR(VLOOKUP(K263,【参考】数式用!$A$5:$J$27,MATCH(O265,【参考】数式用!$B$4:$J$4,0)+1,0),"")</f>
        <v/>
      </c>
      <c r="Q265" s="162"/>
      <c r="R265" s="581" t="str">
        <f>IFERROR(VLOOKUP(K263,【参考】数式用!$A$5:$J$27,MATCH(Q265,【参考】数式用!$B$4:$J$4,0)+1,0),"")</f>
        <v/>
      </c>
      <c r="S265" s="582" t="s">
        <v>19</v>
      </c>
      <c r="T265" s="583">
        <v>6</v>
      </c>
      <c r="U265" s="584" t="s">
        <v>10</v>
      </c>
      <c r="V265" s="119">
        <v>4</v>
      </c>
      <c r="W265" s="584" t="s">
        <v>45</v>
      </c>
      <c r="X265" s="583">
        <v>6</v>
      </c>
      <c r="Y265" s="584" t="s">
        <v>10</v>
      </c>
      <c r="Z265" s="119">
        <v>5</v>
      </c>
      <c r="AA265" s="584" t="s">
        <v>13</v>
      </c>
      <c r="AB265" s="585" t="s">
        <v>24</v>
      </c>
      <c r="AC265" s="586">
        <f t="shared" si="295"/>
        <v>2</v>
      </c>
      <c r="AD265" s="584" t="s">
        <v>38</v>
      </c>
      <c r="AE265" s="599" t="str">
        <f>IFERROR(ROUNDDOWN(ROUND(L263*R265,0)*M263,0)*AC265,"")</f>
        <v/>
      </c>
      <c r="AF265" s="588" t="str">
        <f>IFERROR(ROUNDDOWN(ROUND(L263*(R265-P265),0)*M263,0)*AC265,"")</f>
        <v/>
      </c>
      <c r="AG265" s="589">
        <f t="shared" si="336"/>
        <v>0</v>
      </c>
      <c r="AH265" s="468"/>
      <c r="AI265" s="469"/>
      <c r="AJ265" s="470"/>
      <c r="AK265" s="471"/>
      <c r="AL265" s="472"/>
      <c r="AM265" s="473"/>
      <c r="AN265" s="59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1" t="str">
        <f>IF(K263&lt;&gt;"","P列・R列に色付け","")</f>
        <v/>
      </c>
      <c r="AQ265" s="592"/>
      <c r="AR265" s="592"/>
      <c r="AX265" s="593"/>
      <c r="AY265" s="552"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6" t="s">
        <v>197</v>
      </c>
      <c r="O266" s="160"/>
      <c r="P266" s="557" t="str">
        <f>IFERROR(VLOOKUP(K266,【参考】数式用!$A$5:$J$27,MATCH(O266,【参考】数式用!$B$4:$J$4,0)+1,0),"")</f>
        <v/>
      </c>
      <c r="Q266" s="160"/>
      <c r="R266" s="557" t="str">
        <f>IFERROR(VLOOKUP(K266,【参考】数式用!$A$5:$J$27,MATCH(Q266,【参考】数式用!$B$4:$J$4,0)+1,0),"")</f>
        <v/>
      </c>
      <c r="S266" s="558" t="s">
        <v>19</v>
      </c>
      <c r="T266" s="559">
        <v>6</v>
      </c>
      <c r="U266" s="211" t="s">
        <v>10</v>
      </c>
      <c r="V266" s="79">
        <v>4</v>
      </c>
      <c r="W266" s="211" t="s">
        <v>45</v>
      </c>
      <c r="X266" s="559">
        <v>6</v>
      </c>
      <c r="Y266" s="211" t="s">
        <v>10</v>
      </c>
      <c r="Z266" s="79">
        <v>5</v>
      </c>
      <c r="AA266" s="211" t="s">
        <v>13</v>
      </c>
      <c r="AB266" s="560" t="s">
        <v>24</v>
      </c>
      <c r="AC266" s="561">
        <f t="shared" si="295"/>
        <v>2</v>
      </c>
      <c r="AD266" s="211" t="s">
        <v>38</v>
      </c>
      <c r="AE266" s="562" t="str">
        <f>IFERROR(ROUNDDOWN(ROUND(L266*R266,0)*M266,0)*AC266,"")</f>
        <v/>
      </c>
      <c r="AF266" s="563" t="str">
        <f>IFERROR(ROUNDDOWN(ROUND(L266*(R266-P266),0)*M266,0)*AC266,"")</f>
        <v/>
      </c>
      <c r="AG266" s="564"/>
      <c r="AH266" s="474"/>
      <c r="AI266" s="482"/>
      <c r="AJ266" s="479"/>
      <c r="AK266" s="480"/>
      <c r="AL266" s="460"/>
      <c r="AM266" s="461"/>
      <c r="AN266" s="565" t="str">
        <f t="shared" ref="AN266" si="354">IF(AP266="","",IF(R266&lt;P266,"！加算の要件上は問題ありませんが、令和６年３月と比較して４・５月に加算率が下がる計画になっています。",""))</f>
        <v/>
      </c>
      <c r="AP266" s="566" t="str">
        <f>IF(K266&lt;&gt;"","P列・R列に色付け","")</f>
        <v/>
      </c>
      <c r="AQ266" s="567" t="str">
        <f>IFERROR(VLOOKUP(K266,【参考】数式用!$AJ$2:$AK$24,2,FALSE),"")</f>
        <v/>
      </c>
      <c r="AR266" s="569" t="str">
        <f>Q266&amp;Q267&amp;Q268</f>
        <v/>
      </c>
      <c r="AS266" s="567" t="str">
        <f t="shared" ref="AS266" si="355">IF(AG268&lt;&gt;0,IF(AH268="○","入力済","未入力"),"")</f>
        <v/>
      </c>
      <c r="AT266" s="568" t="str">
        <f>IF(OR(Q266="処遇加算Ⅰ",Q266="処遇加算Ⅱ"),IF(OR(AI266="○",AI266="令和６年度中に満たす"),"入力済","未入力"),"")</f>
        <v/>
      </c>
      <c r="AU266" s="569" t="str">
        <f>IF(Q266="処遇加算Ⅲ",IF(AJ266="○","入力済","未入力"),"")</f>
        <v/>
      </c>
      <c r="AV266" s="567" t="str">
        <f>IF(Q266="処遇加算Ⅰ",IF(OR(AK266="○",AK266="令和６年度中に満たす"),"入力済","未入力"),"")</f>
        <v/>
      </c>
      <c r="AW266" s="56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2" t="str">
        <f>IF(Q267="特定加算Ⅰ",IF(AM267="","未入力","入力済"),"")</f>
        <v/>
      </c>
      <c r="AY266" s="552" t="str">
        <f>G266</f>
        <v/>
      </c>
    </row>
    <row r="267" spans="1:51" ht="32.1" customHeight="1">
      <c r="A267" s="1281"/>
      <c r="B267" s="1220"/>
      <c r="C267" s="1220"/>
      <c r="D267" s="1220"/>
      <c r="E267" s="1220"/>
      <c r="F267" s="1220"/>
      <c r="G267" s="1223"/>
      <c r="H267" s="1223"/>
      <c r="I267" s="1223"/>
      <c r="J267" s="1223"/>
      <c r="K267" s="1223"/>
      <c r="L267" s="1226"/>
      <c r="M267" s="1229"/>
      <c r="N267" s="570" t="s">
        <v>174</v>
      </c>
      <c r="O267" s="161"/>
      <c r="P267" s="571" t="str">
        <f>IFERROR(VLOOKUP(K266,【参考】数式用!$A$5:$J$27,MATCH(O267,【参考】数式用!$B$4:$J$4,0)+1,0),"")</f>
        <v/>
      </c>
      <c r="Q267" s="161"/>
      <c r="R267" s="571" t="str">
        <f>IFERROR(VLOOKUP(K266,【参考】数式用!$A$5:$J$27,MATCH(Q267,【参考】数式用!$B$4:$J$4,0)+1,0),"")</f>
        <v/>
      </c>
      <c r="S267" s="182" t="s">
        <v>19</v>
      </c>
      <c r="T267" s="572">
        <v>6</v>
      </c>
      <c r="U267" s="183" t="s">
        <v>10</v>
      </c>
      <c r="V267" s="118">
        <v>4</v>
      </c>
      <c r="W267" s="183" t="s">
        <v>45</v>
      </c>
      <c r="X267" s="572">
        <v>6</v>
      </c>
      <c r="Y267" s="183" t="s">
        <v>10</v>
      </c>
      <c r="Z267" s="118">
        <v>5</v>
      </c>
      <c r="AA267" s="183" t="s">
        <v>13</v>
      </c>
      <c r="AB267" s="573" t="s">
        <v>24</v>
      </c>
      <c r="AC267" s="574">
        <f t="shared" si="295"/>
        <v>2</v>
      </c>
      <c r="AD267" s="183" t="s">
        <v>38</v>
      </c>
      <c r="AE267" s="575" t="str">
        <f>IFERROR(ROUNDDOWN(ROUND(L266*R267,0)*M266,0)*AC267,"")</f>
        <v/>
      </c>
      <c r="AF267" s="576" t="str">
        <f>IFERROR(ROUNDDOWN(ROUND(L266*(R267-P267),0)*M266,0)*AC267,"")</f>
        <v/>
      </c>
      <c r="AG267" s="577"/>
      <c r="AH267" s="462"/>
      <c r="AI267" s="463"/>
      <c r="AJ267" s="464"/>
      <c r="AK267" s="465"/>
      <c r="AL267" s="466"/>
      <c r="AM267" s="467"/>
      <c r="AN267" s="57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9"/>
      <c r="AP267" s="566" t="str">
        <f>IF(K266&lt;&gt;"","P列・R列に色付け","")</f>
        <v/>
      </c>
      <c r="AY267" s="552" t="str">
        <f>G266</f>
        <v/>
      </c>
    </row>
    <row r="268" spans="1:51" ht="32.1" customHeight="1" thickBot="1">
      <c r="A268" s="1282"/>
      <c r="B268" s="1221"/>
      <c r="C268" s="1221"/>
      <c r="D268" s="1221"/>
      <c r="E268" s="1221"/>
      <c r="F268" s="1221"/>
      <c r="G268" s="1224"/>
      <c r="H268" s="1224"/>
      <c r="I268" s="1224"/>
      <c r="J268" s="1224"/>
      <c r="K268" s="1224"/>
      <c r="L268" s="1227"/>
      <c r="M268" s="1230"/>
      <c r="N268" s="580" t="s">
        <v>140</v>
      </c>
      <c r="O268" s="164"/>
      <c r="P268" s="600" t="str">
        <f>IFERROR(VLOOKUP(K266,【参考】数式用!$A$5:$J$27,MATCH(O268,【参考】数式用!$B$4:$J$4,0)+1,0),"")</f>
        <v/>
      </c>
      <c r="Q268" s="162"/>
      <c r="R268" s="581" t="str">
        <f>IFERROR(VLOOKUP(K266,【参考】数式用!$A$5:$J$27,MATCH(Q268,【参考】数式用!$B$4:$J$4,0)+1,0),"")</f>
        <v/>
      </c>
      <c r="S268" s="582" t="s">
        <v>19</v>
      </c>
      <c r="T268" s="583">
        <v>6</v>
      </c>
      <c r="U268" s="584" t="s">
        <v>10</v>
      </c>
      <c r="V268" s="119">
        <v>4</v>
      </c>
      <c r="W268" s="584" t="s">
        <v>45</v>
      </c>
      <c r="X268" s="583">
        <v>6</v>
      </c>
      <c r="Y268" s="584" t="s">
        <v>10</v>
      </c>
      <c r="Z268" s="119">
        <v>5</v>
      </c>
      <c r="AA268" s="584" t="s">
        <v>13</v>
      </c>
      <c r="AB268" s="585" t="s">
        <v>24</v>
      </c>
      <c r="AC268" s="586">
        <f t="shared" si="295"/>
        <v>2</v>
      </c>
      <c r="AD268" s="584" t="s">
        <v>38</v>
      </c>
      <c r="AE268" s="599" t="str">
        <f>IFERROR(ROUNDDOWN(ROUND(L266*R268,0)*M266,0)*AC268,"")</f>
        <v/>
      </c>
      <c r="AF268" s="588" t="str">
        <f>IFERROR(ROUNDDOWN(ROUND(L266*(R268-P268),0)*M266,0)*AC268,"")</f>
        <v/>
      </c>
      <c r="AG268" s="589">
        <f t="shared" si="336"/>
        <v>0</v>
      </c>
      <c r="AH268" s="468"/>
      <c r="AI268" s="469"/>
      <c r="AJ268" s="470"/>
      <c r="AK268" s="471"/>
      <c r="AL268" s="472"/>
      <c r="AM268" s="473"/>
      <c r="AN268" s="59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1" t="str">
        <f>IF(K266&lt;&gt;"","P列・R列に色付け","")</f>
        <v/>
      </c>
      <c r="AQ268" s="592"/>
      <c r="AR268" s="592"/>
      <c r="AX268" s="593"/>
      <c r="AY268" s="552"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6" t="s">
        <v>197</v>
      </c>
      <c r="O269" s="160"/>
      <c r="P269" s="557" t="str">
        <f>IFERROR(VLOOKUP(K269,【参考】数式用!$A$5:$J$27,MATCH(O269,【参考】数式用!$B$4:$J$4,0)+1,0),"")</f>
        <v/>
      </c>
      <c r="Q269" s="160"/>
      <c r="R269" s="557" t="str">
        <f>IFERROR(VLOOKUP(K269,【参考】数式用!$A$5:$J$27,MATCH(Q269,【参考】数式用!$B$4:$J$4,0)+1,0),"")</f>
        <v/>
      </c>
      <c r="S269" s="558" t="s">
        <v>19</v>
      </c>
      <c r="T269" s="559">
        <v>6</v>
      </c>
      <c r="U269" s="211" t="s">
        <v>10</v>
      </c>
      <c r="V269" s="79">
        <v>4</v>
      </c>
      <c r="W269" s="211" t="s">
        <v>45</v>
      </c>
      <c r="X269" s="559">
        <v>6</v>
      </c>
      <c r="Y269" s="211" t="s">
        <v>10</v>
      </c>
      <c r="Z269" s="79">
        <v>5</v>
      </c>
      <c r="AA269" s="211" t="s">
        <v>13</v>
      </c>
      <c r="AB269" s="560" t="s">
        <v>24</v>
      </c>
      <c r="AC269" s="561">
        <f t="shared" si="295"/>
        <v>2</v>
      </c>
      <c r="AD269" s="211" t="s">
        <v>38</v>
      </c>
      <c r="AE269" s="562" t="str">
        <f>IFERROR(ROUNDDOWN(ROUND(L269*R269,0)*M269,0)*AC269,"")</f>
        <v/>
      </c>
      <c r="AF269" s="563" t="str">
        <f>IFERROR(ROUNDDOWN(ROUND(L269*(R269-P269),0)*M269,0)*AC269,"")</f>
        <v/>
      </c>
      <c r="AG269" s="564"/>
      <c r="AH269" s="474"/>
      <c r="AI269" s="482"/>
      <c r="AJ269" s="479"/>
      <c r="AK269" s="480"/>
      <c r="AL269" s="460"/>
      <c r="AM269" s="461"/>
      <c r="AN269" s="565" t="str">
        <f t="shared" ref="AN269" si="358">IF(AP269="","",IF(R269&lt;P269,"！加算の要件上は問題ありませんが、令和６年３月と比較して４・５月に加算率が下がる計画になっています。",""))</f>
        <v/>
      </c>
      <c r="AP269" s="566" t="str">
        <f>IF(K269&lt;&gt;"","P列・R列に色付け","")</f>
        <v/>
      </c>
      <c r="AQ269" s="567" t="str">
        <f>IFERROR(VLOOKUP(K269,【参考】数式用!$AJ$2:$AK$24,2,FALSE),"")</f>
        <v/>
      </c>
      <c r="AR269" s="569" t="str">
        <f>Q269&amp;Q270&amp;Q271</f>
        <v/>
      </c>
      <c r="AS269" s="567" t="str">
        <f t="shared" ref="AS269" si="359">IF(AG271&lt;&gt;0,IF(AH271="○","入力済","未入力"),"")</f>
        <v/>
      </c>
      <c r="AT269" s="568" t="str">
        <f>IF(OR(Q269="処遇加算Ⅰ",Q269="処遇加算Ⅱ"),IF(OR(AI269="○",AI269="令和６年度中に満たす"),"入力済","未入力"),"")</f>
        <v/>
      </c>
      <c r="AU269" s="569" t="str">
        <f>IF(Q269="処遇加算Ⅲ",IF(AJ269="○","入力済","未入力"),"")</f>
        <v/>
      </c>
      <c r="AV269" s="567" t="str">
        <f>IF(Q269="処遇加算Ⅰ",IF(OR(AK269="○",AK269="令和６年度中に満たす"),"入力済","未入力"),"")</f>
        <v/>
      </c>
      <c r="AW269" s="56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2" t="str">
        <f>IF(Q270="特定加算Ⅰ",IF(AM270="","未入力","入力済"),"")</f>
        <v/>
      </c>
      <c r="AY269" s="552" t="str">
        <f>G269</f>
        <v/>
      </c>
    </row>
    <row r="270" spans="1:51" ht="32.1" customHeight="1">
      <c r="A270" s="1281"/>
      <c r="B270" s="1220"/>
      <c r="C270" s="1220"/>
      <c r="D270" s="1220"/>
      <c r="E270" s="1220"/>
      <c r="F270" s="1220"/>
      <c r="G270" s="1223"/>
      <c r="H270" s="1223"/>
      <c r="I270" s="1223"/>
      <c r="J270" s="1223"/>
      <c r="K270" s="1223"/>
      <c r="L270" s="1226"/>
      <c r="M270" s="1229"/>
      <c r="N270" s="570" t="s">
        <v>174</v>
      </c>
      <c r="O270" s="161"/>
      <c r="P270" s="571" t="str">
        <f>IFERROR(VLOOKUP(K269,【参考】数式用!$A$5:$J$27,MATCH(O270,【参考】数式用!$B$4:$J$4,0)+1,0),"")</f>
        <v/>
      </c>
      <c r="Q270" s="161"/>
      <c r="R270" s="571" t="str">
        <f>IFERROR(VLOOKUP(K269,【参考】数式用!$A$5:$J$27,MATCH(Q270,【参考】数式用!$B$4:$J$4,0)+1,0),"")</f>
        <v/>
      </c>
      <c r="S270" s="182" t="s">
        <v>19</v>
      </c>
      <c r="T270" s="572">
        <v>6</v>
      </c>
      <c r="U270" s="183" t="s">
        <v>10</v>
      </c>
      <c r="V270" s="118">
        <v>4</v>
      </c>
      <c r="W270" s="183" t="s">
        <v>45</v>
      </c>
      <c r="X270" s="572">
        <v>6</v>
      </c>
      <c r="Y270" s="183" t="s">
        <v>10</v>
      </c>
      <c r="Z270" s="118">
        <v>5</v>
      </c>
      <c r="AA270" s="183" t="s">
        <v>13</v>
      </c>
      <c r="AB270" s="573" t="s">
        <v>24</v>
      </c>
      <c r="AC270" s="574">
        <f t="shared" si="295"/>
        <v>2</v>
      </c>
      <c r="AD270" s="183" t="s">
        <v>38</v>
      </c>
      <c r="AE270" s="575" t="str">
        <f>IFERROR(ROUNDDOWN(ROUND(L269*R270,0)*M269,0)*AC270,"")</f>
        <v/>
      </c>
      <c r="AF270" s="576" t="str">
        <f>IFERROR(ROUNDDOWN(ROUND(L269*(R270-P270),0)*M269,0)*AC270,"")</f>
        <v/>
      </c>
      <c r="AG270" s="577"/>
      <c r="AH270" s="462"/>
      <c r="AI270" s="463"/>
      <c r="AJ270" s="464"/>
      <c r="AK270" s="465"/>
      <c r="AL270" s="466"/>
      <c r="AM270" s="467"/>
      <c r="AN270" s="57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9"/>
      <c r="AP270" s="566" t="str">
        <f>IF(K269&lt;&gt;"","P列・R列に色付け","")</f>
        <v/>
      </c>
      <c r="AY270" s="552" t="str">
        <f>G269</f>
        <v/>
      </c>
    </row>
    <row r="271" spans="1:51" ht="32.1" customHeight="1" thickBot="1">
      <c r="A271" s="1282"/>
      <c r="B271" s="1221"/>
      <c r="C271" s="1221"/>
      <c r="D271" s="1221"/>
      <c r="E271" s="1221"/>
      <c r="F271" s="1221"/>
      <c r="G271" s="1224"/>
      <c r="H271" s="1224"/>
      <c r="I271" s="1224"/>
      <c r="J271" s="1224"/>
      <c r="K271" s="1224"/>
      <c r="L271" s="1227"/>
      <c r="M271" s="1230"/>
      <c r="N271" s="580" t="s">
        <v>140</v>
      </c>
      <c r="O271" s="164"/>
      <c r="P271" s="600" t="str">
        <f>IFERROR(VLOOKUP(K269,【参考】数式用!$A$5:$J$27,MATCH(O271,【参考】数式用!$B$4:$J$4,0)+1,0),"")</f>
        <v/>
      </c>
      <c r="Q271" s="162"/>
      <c r="R271" s="581" t="str">
        <f>IFERROR(VLOOKUP(K269,【参考】数式用!$A$5:$J$27,MATCH(Q271,【参考】数式用!$B$4:$J$4,0)+1,0),"")</f>
        <v/>
      </c>
      <c r="S271" s="582" t="s">
        <v>19</v>
      </c>
      <c r="T271" s="583">
        <v>6</v>
      </c>
      <c r="U271" s="584" t="s">
        <v>10</v>
      </c>
      <c r="V271" s="119">
        <v>4</v>
      </c>
      <c r="W271" s="584" t="s">
        <v>45</v>
      </c>
      <c r="X271" s="583">
        <v>6</v>
      </c>
      <c r="Y271" s="584" t="s">
        <v>10</v>
      </c>
      <c r="Z271" s="119">
        <v>5</v>
      </c>
      <c r="AA271" s="584" t="s">
        <v>13</v>
      </c>
      <c r="AB271" s="585" t="s">
        <v>24</v>
      </c>
      <c r="AC271" s="586">
        <f t="shared" si="295"/>
        <v>2</v>
      </c>
      <c r="AD271" s="584" t="s">
        <v>38</v>
      </c>
      <c r="AE271" s="599" t="str">
        <f>IFERROR(ROUNDDOWN(ROUND(L269*R271,0)*M269,0)*AC271,"")</f>
        <v/>
      </c>
      <c r="AF271" s="588" t="str">
        <f>IFERROR(ROUNDDOWN(ROUND(L269*(R271-P271),0)*M269,0)*AC271,"")</f>
        <v/>
      </c>
      <c r="AG271" s="589">
        <f t="shared" si="336"/>
        <v>0</v>
      </c>
      <c r="AH271" s="468"/>
      <c r="AI271" s="469"/>
      <c r="AJ271" s="470"/>
      <c r="AK271" s="471"/>
      <c r="AL271" s="472"/>
      <c r="AM271" s="473"/>
      <c r="AN271" s="59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1" t="str">
        <f>IF(K269&lt;&gt;"","P列・R列に色付け","")</f>
        <v/>
      </c>
      <c r="AQ271" s="592"/>
      <c r="AR271" s="592"/>
      <c r="AX271" s="593"/>
      <c r="AY271" s="552"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6" t="s">
        <v>197</v>
      </c>
      <c r="O272" s="160"/>
      <c r="P272" s="557" t="str">
        <f>IFERROR(VLOOKUP(K272,【参考】数式用!$A$5:$J$27,MATCH(O272,【参考】数式用!$B$4:$J$4,0)+1,0),"")</f>
        <v/>
      </c>
      <c r="Q272" s="160"/>
      <c r="R272" s="557" t="str">
        <f>IFERROR(VLOOKUP(K272,【参考】数式用!$A$5:$J$27,MATCH(Q272,【参考】数式用!$B$4:$J$4,0)+1,0),"")</f>
        <v/>
      </c>
      <c r="S272" s="558" t="s">
        <v>19</v>
      </c>
      <c r="T272" s="559">
        <v>6</v>
      </c>
      <c r="U272" s="211" t="s">
        <v>10</v>
      </c>
      <c r="V272" s="79">
        <v>4</v>
      </c>
      <c r="W272" s="211" t="s">
        <v>45</v>
      </c>
      <c r="X272" s="559">
        <v>6</v>
      </c>
      <c r="Y272" s="211" t="s">
        <v>10</v>
      </c>
      <c r="Z272" s="79">
        <v>5</v>
      </c>
      <c r="AA272" s="211" t="s">
        <v>13</v>
      </c>
      <c r="AB272" s="560" t="s">
        <v>24</v>
      </c>
      <c r="AC272" s="561">
        <f t="shared" si="295"/>
        <v>2</v>
      </c>
      <c r="AD272" s="211" t="s">
        <v>38</v>
      </c>
      <c r="AE272" s="562" t="str">
        <f>IFERROR(ROUNDDOWN(ROUND(L272*R272,0)*M272,0)*AC272,"")</f>
        <v/>
      </c>
      <c r="AF272" s="563" t="str">
        <f>IFERROR(ROUNDDOWN(ROUND(L272*(R272-P272),0)*M272,0)*AC272,"")</f>
        <v/>
      </c>
      <c r="AG272" s="564"/>
      <c r="AH272" s="474"/>
      <c r="AI272" s="482"/>
      <c r="AJ272" s="479"/>
      <c r="AK272" s="480"/>
      <c r="AL272" s="460"/>
      <c r="AM272" s="461"/>
      <c r="AN272" s="565" t="str">
        <f t="shared" ref="AN272" si="362">IF(AP272="","",IF(R272&lt;P272,"！加算の要件上は問題ありませんが、令和６年３月と比較して４・５月に加算率が下がる計画になっています。",""))</f>
        <v/>
      </c>
      <c r="AP272" s="566" t="str">
        <f>IF(K272&lt;&gt;"","P列・R列に色付け","")</f>
        <v/>
      </c>
      <c r="AQ272" s="567" t="str">
        <f>IFERROR(VLOOKUP(K272,【参考】数式用!$AJ$2:$AK$24,2,FALSE),"")</f>
        <v/>
      </c>
      <c r="AR272" s="569" t="str">
        <f>Q272&amp;Q273&amp;Q274</f>
        <v/>
      </c>
      <c r="AS272" s="567" t="str">
        <f t="shared" ref="AS272" si="363">IF(AG274&lt;&gt;0,IF(AH274="○","入力済","未入力"),"")</f>
        <v/>
      </c>
      <c r="AT272" s="568" t="str">
        <f>IF(OR(Q272="処遇加算Ⅰ",Q272="処遇加算Ⅱ"),IF(OR(AI272="○",AI272="令和６年度中に満たす"),"入力済","未入力"),"")</f>
        <v/>
      </c>
      <c r="AU272" s="569" t="str">
        <f>IF(Q272="処遇加算Ⅲ",IF(AJ272="○","入力済","未入力"),"")</f>
        <v/>
      </c>
      <c r="AV272" s="567" t="str">
        <f>IF(Q272="処遇加算Ⅰ",IF(OR(AK272="○",AK272="令和６年度中に満たす"),"入力済","未入力"),"")</f>
        <v/>
      </c>
      <c r="AW272" s="56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2" t="str">
        <f>IF(Q273="特定加算Ⅰ",IF(AM273="","未入力","入力済"),"")</f>
        <v/>
      </c>
      <c r="AY272" s="552" t="str">
        <f>G272</f>
        <v/>
      </c>
    </row>
    <row r="273" spans="1:51" ht="32.1" customHeight="1">
      <c r="A273" s="1281"/>
      <c r="B273" s="1220"/>
      <c r="C273" s="1220"/>
      <c r="D273" s="1220"/>
      <c r="E273" s="1220"/>
      <c r="F273" s="1220"/>
      <c r="G273" s="1223"/>
      <c r="H273" s="1223"/>
      <c r="I273" s="1223"/>
      <c r="J273" s="1223"/>
      <c r="K273" s="1223"/>
      <c r="L273" s="1226"/>
      <c r="M273" s="1229"/>
      <c r="N273" s="570" t="s">
        <v>174</v>
      </c>
      <c r="O273" s="161"/>
      <c r="P273" s="571" t="str">
        <f>IFERROR(VLOOKUP(K272,【参考】数式用!$A$5:$J$27,MATCH(O273,【参考】数式用!$B$4:$J$4,0)+1,0),"")</f>
        <v/>
      </c>
      <c r="Q273" s="161"/>
      <c r="R273" s="571" t="str">
        <f>IFERROR(VLOOKUP(K272,【参考】数式用!$A$5:$J$27,MATCH(Q273,【参考】数式用!$B$4:$J$4,0)+1,0),"")</f>
        <v/>
      </c>
      <c r="S273" s="182" t="s">
        <v>19</v>
      </c>
      <c r="T273" s="572">
        <v>6</v>
      </c>
      <c r="U273" s="183" t="s">
        <v>10</v>
      </c>
      <c r="V273" s="118">
        <v>4</v>
      </c>
      <c r="W273" s="183" t="s">
        <v>45</v>
      </c>
      <c r="X273" s="572">
        <v>6</v>
      </c>
      <c r="Y273" s="183" t="s">
        <v>10</v>
      </c>
      <c r="Z273" s="118">
        <v>5</v>
      </c>
      <c r="AA273" s="183" t="s">
        <v>13</v>
      </c>
      <c r="AB273" s="573" t="s">
        <v>24</v>
      </c>
      <c r="AC273" s="574">
        <f t="shared" si="295"/>
        <v>2</v>
      </c>
      <c r="AD273" s="183" t="s">
        <v>38</v>
      </c>
      <c r="AE273" s="575" t="str">
        <f>IFERROR(ROUNDDOWN(ROUND(L272*R273,0)*M272,0)*AC273,"")</f>
        <v/>
      </c>
      <c r="AF273" s="576" t="str">
        <f>IFERROR(ROUNDDOWN(ROUND(L272*(R273-P273),0)*M272,0)*AC273,"")</f>
        <v/>
      </c>
      <c r="AG273" s="577"/>
      <c r="AH273" s="462"/>
      <c r="AI273" s="463"/>
      <c r="AJ273" s="464"/>
      <c r="AK273" s="465"/>
      <c r="AL273" s="466"/>
      <c r="AM273" s="467"/>
      <c r="AN273" s="57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9"/>
      <c r="AP273" s="566" t="str">
        <f>IF(K272&lt;&gt;"","P列・R列に色付け","")</f>
        <v/>
      </c>
      <c r="AY273" s="552" t="str">
        <f>G272</f>
        <v/>
      </c>
    </row>
    <row r="274" spans="1:51" ht="32.1" customHeight="1" thickBot="1">
      <c r="A274" s="1282"/>
      <c r="B274" s="1221"/>
      <c r="C274" s="1221"/>
      <c r="D274" s="1221"/>
      <c r="E274" s="1221"/>
      <c r="F274" s="1221"/>
      <c r="G274" s="1224"/>
      <c r="H274" s="1224"/>
      <c r="I274" s="1224"/>
      <c r="J274" s="1224"/>
      <c r="K274" s="1224"/>
      <c r="L274" s="1227"/>
      <c r="M274" s="1230"/>
      <c r="N274" s="580" t="s">
        <v>140</v>
      </c>
      <c r="O274" s="164"/>
      <c r="P274" s="600" t="str">
        <f>IFERROR(VLOOKUP(K272,【参考】数式用!$A$5:$J$27,MATCH(O274,【参考】数式用!$B$4:$J$4,0)+1,0),"")</f>
        <v/>
      </c>
      <c r="Q274" s="162"/>
      <c r="R274" s="581" t="str">
        <f>IFERROR(VLOOKUP(K272,【参考】数式用!$A$5:$J$27,MATCH(Q274,【参考】数式用!$B$4:$J$4,0)+1,0),"")</f>
        <v/>
      </c>
      <c r="S274" s="582" t="s">
        <v>19</v>
      </c>
      <c r="T274" s="583">
        <v>6</v>
      </c>
      <c r="U274" s="584" t="s">
        <v>10</v>
      </c>
      <c r="V274" s="119">
        <v>4</v>
      </c>
      <c r="W274" s="584" t="s">
        <v>45</v>
      </c>
      <c r="X274" s="583">
        <v>6</v>
      </c>
      <c r="Y274" s="584" t="s">
        <v>10</v>
      </c>
      <c r="Z274" s="119">
        <v>5</v>
      </c>
      <c r="AA274" s="584" t="s">
        <v>13</v>
      </c>
      <c r="AB274" s="585" t="s">
        <v>24</v>
      </c>
      <c r="AC274" s="586">
        <f t="shared" si="295"/>
        <v>2</v>
      </c>
      <c r="AD274" s="584" t="s">
        <v>38</v>
      </c>
      <c r="AE274" s="599" t="str">
        <f>IFERROR(ROUNDDOWN(ROUND(L272*R274,0)*M272,0)*AC274,"")</f>
        <v/>
      </c>
      <c r="AF274" s="588" t="str">
        <f>IFERROR(ROUNDDOWN(ROUND(L272*(R274-P274),0)*M272,0)*AC274,"")</f>
        <v/>
      </c>
      <c r="AG274" s="589">
        <f t="shared" si="336"/>
        <v>0</v>
      </c>
      <c r="AH274" s="468"/>
      <c r="AI274" s="469"/>
      <c r="AJ274" s="470"/>
      <c r="AK274" s="471"/>
      <c r="AL274" s="472"/>
      <c r="AM274" s="473"/>
      <c r="AN274" s="59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1" t="str">
        <f>IF(K272&lt;&gt;"","P列・R列に色付け","")</f>
        <v/>
      </c>
      <c r="AQ274" s="592"/>
      <c r="AR274" s="592"/>
      <c r="AX274" s="593"/>
      <c r="AY274" s="552"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6" t="s">
        <v>197</v>
      </c>
      <c r="O275" s="160"/>
      <c r="P275" s="557" t="str">
        <f>IFERROR(VLOOKUP(K275,【参考】数式用!$A$5:$J$27,MATCH(O275,【参考】数式用!$B$4:$J$4,0)+1,0),"")</f>
        <v/>
      </c>
      <c r="Q275" s="160"/>
      <c r="R275" s="557" t="str">
        <f>IFERROR(VLOOKUP(K275,【参考】数式用!$A$5:$J$27,MATCH(Q275,【参考】数式用!$B$4:$J$4,0)+1,0),"")</f>
        <v/>
      </c>
      <c r="S275" s="558" t="s">
        <v>19</v>
      </c>
      <c r="T275" s="559">
        <v>6</v>
      </c>
      <c r="U275" s="211" t="s">
        <v>10</v>
      </c>
      <c r="V275" s="79">
        <v>4</v>
      </c>
      <c r="W275" s="211" t="s">
        <v>45</v>
      </c>
      <c r="X275" s="559">
        <v>6</v>
      </c>
      <c r="Y275" s="211" t="s">
        <v>10</v>
      </c>
      <c r="Z275" s="79">
        <v>5</v>
      </c>
      <c r="AA275" s="211" t="s">
        <v>13</v>
      </c>
      <c r="AB275" s="560" t="s">
        <v>24</v>
      </c>
      <c r="AC275" s="561">
        <f t="shared" si="295"/>
        <v>2</v>
      </c>
      <c r="AD275" s="211" t="s">
        <v>38</v>
      </c>
      <c r="AE275" s="562" t="str">
        <f>IFERROR(ROUNDDOWN(ROUND(L275*R275,0)*M275,0)*AC275,"")</f>
        <v/>
      </c>
      <c r="AF275" s="563" t="str">
        <f>IFERROR(ROUNDDOWN(ROUND(L275*(R275-P275),0)*M275,0)*AC275,"")</f>
        <v/>
      </c>
      <c r="AG275" s="564"/>
      <c r="AH275" s="474"/>
      <c r="AI275" s="482"/>
      <c r="AJ275" s="479"/>
      <c r="AK275" s="480"/>
      <c r="AL275" s="460"/>
      <c r="AM275" s="461"/>
      <c r="AN275" s="565" t="str">
        <f t="shared" ref="AN275" si="366">IF(AP275="","",IF(R275&lt;P275,"！加算の要件上は問題ありませんが、令和６年３月と比較して４・５月に加算率が下がる計画になっています。",""))</f>
        <v/>
      </c>
      <c r="AP275" s="566" t="str">
        <f>IF(K275&lt;&gt;"","P列・R列に色付け","")</f>
        <v/>
      </c>
      <c r="AQ275" s="567" t="str">
        <f>IFERROR(VLOOKUP(K275,【参考】数式用!$AJ$2:$AK$24,2,FALSE),"")</f>
        <v/>
      </c>
      <c r="AR275" s="569" t="str">
        <f>Q275&amp;Q276&amp;Q277</f>
        <v/>
      </c>
      <c r="AS275" s="567" t="str">
        <f t="shared" ref="AS275" si="367">IF(AG277&lt;&gt;0,IF(AH277="○","入力済","未入力"),"")</f>
        <v/>
      </c>
      <c r="AT275" s="568" t="str">
        <f>IF(OR(Q275="処遇加算Ⅰ",Q275="処遇加算Ⅱ"),IF(OR(AI275="○",AI275="令和６年度中に満たす"),"入力済","未入力"),"")</f>
        <v/>
      </c>
      <c r="AU275" s="569" t="str">
        <f>IF(Q275="処遇加算Ⅲ",IF(AJ275="○","入力済","未入力"),"")</f>
        <v/>
      </c>
      <c r="AV275" s="567" t="str">
        <f>IF(Q275="処遇加算Ⅰ",IF(OR(AK275="○",AK275="令和６年度中に満たす"),"入力済","未入力"),"")</f>
        <v/>
      </c>
      <c r="AW275" s="56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2" t="str">
        <f>IF(Q276="特定加算Ⅰ",IF(AM276="","未入力","入力済"),"")</f>
        <v/>
      </c>
      <c r="AY275" s="552" t="str">
        <f>G275</f>
        <v/>
      </c>
    </row>
    <row r="276" spans="1:51" ht="32.1" customHeight="1">
      <c r="A276" s="1281"/>
      <c r="B276" s="1220"/>
      <c r="C276" s="1220"/>
      <c r="D276" s="1220"/>
      <c r="E276" s="1220"/>
      <c r="F276" s="1220"/>
      <c r="G276" s="1223"/>
      <c r="H276" s="1223"/>
      <c r="I276" s="1223"/>
      <c r="J276" s="1223"/>
      <c r="K276" s="1223"/>
      <c r="L276" s="1226"/>
      <c r="M276" s="1229"/>
      <c r="N276" s="570" t="s">
        <v>174</v>
      </c>
      <c r="O276" s="161"/>
      <c r="P276" s="571" t="str">
        <f>IFERROR(VLOOKUP(K275,【参考】数式用!$A$5:$J$27,MATCH(O276,【参考】数式用!$B$4:$J$4,0)+1,0),"")</f>
        <v/>
      </c>
      <c r="Q276" s="161"/>
      <c r="R276" s="571" t="str">
        <f>IFERROR(VLOOKUP(K275,【参考】数式用!$A$5:$J$27,MATCH(Q276,【参考】数式用!$B$4:$J$4,0)+1,0),"")</f>
        <v/>
      </c>
      <c r="S276" s="182" t="s">
        <v>19</v>
      </c>
      <c r="T276" s="572">
        <v>6</v>
      </c>
      <c r="U276" s="183" t="s">
        <v>10</v>
      </c>
      <c r="V276" s="118">
        <v>4</v>
      </c>
      <c r="W276" s="183" t="s">
        <v>45</v>
      </c>
      <c r="X276" s="572">
        <v>6</v>
      </c>
      <c r="Y276" s="183" t="s">
        <v>10</v>
      </c>
      <c r="Z276" s="118">
        <v>5</v>
      </c>
      <c r="AA276" s="183" t="s">
        <v>13</v>
      </c>
      <c r="AB276" s="573" t="s">
        <v>24</v>
      </c>
      <c r="AC276" s="574">
        <f t="shared" si="295"/>
        <v>2</v>
      </c>
      <c r="AD276" s="183" t="s">
        <v>38</v>
      </c>
      <c r="AE276" s="575" t="str">
        <f>IFERROR(ROUNDDOWN(ROUND(L275*R276,0)*M275,0)*AC276,"")</f>
        <v/>
      </c>
      <c r="AF276" s="576" t="str">
        <f>IFERROR(ROUNDDOWN(ROUND(L275*(R276-P276),0)*M275,0)*AC276,"")</f>
        <v/>
      </c>
      <c r="AG276" s="577"/>
      <c r="AH276" s="462"/>
      <c r="AI276" s="463"/>
      <c r="AJ276" s="464"/>
      <c r="AK276" s="465"/>
      <c r="AL276" s="466"/>
      <c r="AM276" s="467"/>
      <c r="AN276" s="57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9"/>
      <c r="AP276" s="566" t="str">
        <f>IF(K275&lt;&gt;"","P列・R列に色付け","")</f>
        <v/>
      </c>
      <c r="AY276" s="552" t="str">
        <f>G275</f>
        <v/>
      </c>
    </row>
    <row r="277" spans="1:51" ht="32.1" customHeight="1" thickBot="1">
      <c r="A277" s="1282"/>
      <c r="B277" s="1221"/>
      <c r="C277" s="1221"/>
      <c r="D277" s="1221"/>
      <c r="E277" s="1221"/>
      <c r="F277" s="1221"/>
      <c r="G277" s="1224"/>
      <c r="H277" s="1224"/>
      <c r="I277" s="1224"/>
      <c r="J277" s="1224"/>
      <c r="K277" s="1224"/>
      <c r="L277" s="1227"/>
      <c r="M277" s="1230"/>
      <c r="N277" s="580" t="s">
        <v>140</v>
      </c>
      <c r="O277" s="164"/>
      <c r="P277" s="600" t="str">
        <f>IFERROR(VLOOKUP(K275,【参考】数式用!$A$5:$J$27,MATCH(O277,【参考】数式用!$B$4:$J$4,0)+1,0),"")</f>
        <v/>
      </c>
      <c r="Q277" s="162"/>
      <c r="R277" s="581" t="str">
        <f>IFERROR(VLOOKUP(K275,【参考】数式用!$A$5:$J$27,MATCH(Q277,【参考】数式用!$B$4:$J$4,0)+1,0),"")</f>
        <v/>
      </c>
      <c r="S277" s="582" t="s">
        <v>19</v>
      </c>
      <c r="T277" s="583">
        <v>6</v>
      </c>
      <c r="U277" s="584" t="s">
        <v>10</v>
      </c>
      <c r="V277" s="119">
        <v>4</v>
      </c>
      <c r="W277" s="584" t="s">
        <v>45</v>
      </c>
      <c r="X277" s="583">
        <v>6</v>
      </c>
      <c r="Y277" s="584" t="s">
        <v>10</v>
      </c>
      <c r="Z277" s="119">
        <v>5</v>
      </c>
      <c r="AA277" s="584" t="s">
        <v>13</v>
      </c>
      <c r="AB277" s="585" t="s">
        <v>24</v>
      </c>
      <c r="AC277" s="586">
        <f t="shared" si="295"/>
        <v>2</v>
      </c>
      <c r="AD277" s="584" t="s">
        <v>38</v>
      </c>
      <c r="AE277" s="599" t="str">
        <f>IFERROR(ROUNDDOWN(ROUND(L275*R277,0)*M275,0)*AC277,"")</f>
        <v/>
      </c>
      <c r="AF277" s="588" t="str">
        <f>IFERROR(ROUNDDOWN(ROUND(L275*(R277-P277),0)*M275,0)*AC277,"")</f>
        <v/>
      </c>
      <c r="AG277" s="589">
        <f t="shared" si="336"/>
        <v>0</v>
      </c>
      <c r="AH277" s="468"/>
      <c r="AI277" s="469"/>
      <c r="AJ277" s="470"/>
      <c r="AK277" s="471"/>
      <c r="AL277" s="472"/>
      <c r="AM277" s="473"/>
      <c r="AN277" s="59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1" t="str">
        <f>IF(K275&lt;&gt;"","P列・R列に色付け","")</f>
        <v/>
      </c>
      <c r="AQ277" s="592"/>
      <c r="AR277" s="592"/>
      <c r="AX277" s="593"/>
      <c r="AY277" s="552"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6" t="s">
        <v>197</v>
      </c>
      <c r="O278" s="160"/>
      <c r="P278" s="557" t="str">
        <f>IFERROR(VLOOKUP(K278,【参考】数式用!$A$5:$J$27,MATCH(O278,【参考】数式用!$B$4:$J$4,0)+1,0),"")</f>
        <v/>
      </c>
      <c r="Q278" s="160"/>
      <c r="R278" s="557" t="str">
        <f>IFERROR(VLOOKUP(K278,【参考】数式用!$A$5:$J$27,MATCH(Q278,【参考】数式用!$B$4:$J$4,0)+1,0),"")</f>
        <v/>
      </c>
      <c r="S278" s="558" t="s">
        <v>19</v>
      </c>
      <c r="T278" s="559">
        <v>6</v>
      </c>
      <c r="U278" s="211" t="s">
        <v>10</v>
      </c>
      <c r="V278" s="79">
        <v>4</v>
      </c>
      <c r="W278" s="211" t="s">
        <v>45</v>
      </c>
      <c r="X278" s="559">
        <v>6</v>
      </c>
      <c r="Y278" s="211" t="s">
        <v>10</v>
      </c>
      <c r="Z278" s="79">
        <v>5</v>
      </c>
      <c r="AA278" s="211" t="s">
        <v>13</v>
      </c>
      <c r="AB278" s="560" t="s">
        <v>24</v>
      </c>
      <c r="AC278" s="561">
        <f t="shared" si="295"/>
        <v>2</v>
      </c>
      <c r="AD278" s="211" t="s">
        <v>38</v>
      </c>
      <c r="AE278" s="562" t="str">
        <f>IFERROR(ROUNDDOWN(ROUND(L278*R278,0)*M278,0)*AC278,"")</f>
        <v/>
      </c>
      <c r="AF278" s="563" t="str">
        <f>IFERROR(ROUNDDOWN(ROUND(L278*(R278-P278),0)*M278,0)*AC278,"")</f>
        <v/>
      </c>
      <c r="AG278" s="564"/>
      <c r="AH278" s="474"/>
      <c r="AI278" s="482"/>
      <c r="AJ278" s="479"/>
      <c r="AK278" s="480"/>
      <c r="AL278" s="460"/>
      <c r="AM278" s="461"/>
      <c r="AN278" s="565" t="str">
        <f t="shared" ref="AN278" si="370">IF(AP278="","",IF(R278&lt;P278,"！加算の要件上は問題ありませんが、令和６年３月と比較して４・５月に加算率が下がる計画になっています。",""))</f>
        <v/>
      </c>
      <c r="AP278" s="566" t="str">
        <f>IF(K278&lt;&gt;"","P列・R列に色付け","")</f>
        <v/>
      </c>
      <c r="AQ278" s="567" t="str">
        <f>IFERROR(VLOOKUP(K278,【参考】数式用!$AJ$2:$AK$24,2,FALSE),"")</f>
        <v/>
      </c>
      <c r="AR278" s="569" t="str">
        <f>Q278&amp;Q279&amp;Q280</f>
        <v/>
      </c>
      <c r="AS278" s="567" t="str">
        <f t="shared" ref="AS278" si="371">IF(AG280&lt;&gt;0,IF(AH280="○","入力済","未入力"),"")</f>
        <v/>
      </c>
      <c r="AT278" s="568" t="str">
        <f>IF(OR(Q278="処遇加算Ⅰ",Q278="処遇加算Ⅱ"),IF(OR(AI278="○",AI278="令和６年度中に満たす"),"入力済","未入力"),"")</f>
        <v/>
      </c>
      <c r="AU278" s="569" t="str">
        <f>IF(Q278="処遇加算Ⅲ",IF(AJ278="○","入力済","未入力"),"")</f>
        <v/>
      </c>
      <c r="AV278" s="567" t="str">
        <f>IF(Q278="処遇加算Ⅰ",IF(OR(AK278="○",AK278="令和６年度中に満たす"),"入力済","未入力"),"")</f>
        <v/>
      </c>
      <c r="AW278" s="56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2" t="str">
        <f>IF(Q279="特定加算Ⅰ",IF(AM279="","未入力","入力済"),"")</f>
        <v/>
      </c>
      <c r="AY278" s="552" t="str">
        <f>G278</f>
        <v/>
      </c>
    </row>
    <row r="279" spans="1:51" ht="32.1" customHeight="1">
      <c r="A279" s="1281"/>
      <c r="B279" s="1220"/>
      <c r="C279" s="1220"/>
      <c r="D279" s="1220"/>
      <c r="E279" s="1220"/>
      <c r="F279" s="1220"/>
      <c r="G279" s="1223"/>
      <c r="H279" s="1223"/>
      <c r="I279" s="1223"/>
      <c r="J279" s="1223"/>
      <c r="K279" s="1223"/>
      <c r="L279" s="1226"/>
      <c r="M279" s="1229"/>
      <c r="N279" s="570" t="s">
        <v>174</v>
      </c>
      <c r="O279" s="161"/>
      <c r="P279" s="571" t="str">
        <f>IFERROR(VLOOKUP(K278,【参考】数式用!$A$5:$J$27,MATCH(O279,【参考】数式用!$B$4:$J$4,0)+1,0),"")</f>
        <v/>
      </c>
      <c r="Q279" s="161"/>
      <c r="R279" s="571" t="str">
        <f>IFERROR(VLOOKUP(K278,【参考】数式用!$A$5:$J$27,MATCH(Q279,【参考】数式用!$B$4:$J$4,0)+1,0),"")</f>
        <v/>
      </c>
      <c r="S279" s="182" t="s">
        <v>19</v>
      </c>
      <c r="T279" s="572">
        <v>6</v>
      </c>
      <c r="U279" s="183" t="s">
        <v>10</v>
      </c>
      <c r="V279" s="118">
        <v>4</v>
      </c>
      <c r="W279" s="183" t="s">
        <v>45</v>
      </c>
      <c r="X279" s="572">
        <v>6</v>
      </c>
      <c r="Y279" s="183" t="s">
        <v>10</v>
      </c>
      <c r="Z279" s="118">
        <v>5</v>
      </c>
      <c r="AA279" s="183" t="s">
        <v>13</v>
      </c>
      <c r="AB279" s="573" t="s">
        <v>24</v>
      </c>
      <c r="AC279" s="574">
        <f t="shared" si="295"/>
        <v>2</v>
      </c>
      <c r="AD279" s="183" t="s">
        <v>38</v>
      </c>
      <c r="AE279" s="575" t="str">
        <f>IFERROR(ROUNDDOWN(ROUND(L278*R279,0)*M278,0)*AC279,"")</f>
        <v/>
      </c>
      <c r="AF279" s="576" t="str">
        <f>IFERROR(ROUNDDOWN(ROUND(L278*(R279-P279),0)*M278,0)*AC279,"")</f>
        <v/>
      </c>
      <c r="AG279" s="577"/>
      <c r="AH279" s="462"/>
      <c r="AI279" s="463"/>
      <c r="AJ279" s="464"/>
      <c r="AK279" s="465"/>
      <c r="AL279" s="466"/>
      <c r="AM279" s="467"/>
      <c r="AN279" s="57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9"/>
      <c r="AP279" s="566" t="str">
        <f>IF(K278&lt;&gt;"","P列・R列に色付け","")</f>
        <v/>
      </c>
      <c r="AY279" s="552" t="str">
        <f>G278</f>
        <v/>
      </c>
    </row>
    <row r="280" spans="1:51" ht="32.1" customHeight="1" thickBot="1">
      <c r="A280" s="1282"/>
      <c r="B280" s="1221"/>
      <c r="C280" s="1221"/>
      <c r="D280" s="1221"/>
      <c r="E280" s="1221"/>
      <c r="F280" s="1221"/>
      <c r="G280" s="1224"/>
      <c r="H280" s="1224"/>
      <c r="I280" s="1224"/>
      <c r="J280" s="1224"/>
      <c r="K280" s="1224"/>
      <c r="L280" s="1227"/>
      <c r="M280" s="1230"/>
      <c r="N280" s="580" t="s">
        <v>140</v>
      </c>
      <c r="O280" s="164"/>
      <c r="P280" s="600" t="str">
        <f>IFERROR(VLOOKUP(K278,【参考】数式用!$A$5:$J$27,MATCH(O280,【参考】数式用!$B$4:$J$4,0)+1,0),"")</f>
        <v/>
      </c>
      <c r="Q280" s="162"/>
      <c r="R280" s="581" t="str">
        <f>IFERROR(VLOOKUP(K278,【参考】数式用!$A$5:$J$27,MATCH(Q280,【参考】数式用!$B$4:$J$4,0)+1,0),"")</f>
        <v/>
      </c>
      <c r="S280" s="582" t="s">
        <v>19</v>
      </c>
      <c r="T280" s="583">
        <v>6</v>
      </c>
      <c r="U280" s="584" t="s">
        <v>10</v>
      </c>
      <c r="V280" s="119">
        <v>4</v>
      </c>
      <c r="W280" s="584" t="s">
        <v>45</v>
      </c>
      <c r="X280" s="583">
        <v>6</v>
      </c>
      <c r="Y280" s="584" t="s">
        <v>10</v>
      </c>
      <c r="Z280" s="119">
        <v>5</v>
      </c>
      <c r="AA280" s="584" t="s">
        <v>13</v>
      </c>
      <c r="AB280" s="585" t="s">
        <v>24</v>
      </c>
      <c r="AC280" s="586">
        <f t="shared" si="295"/>
        <v>2</v>
      </c>
      <c r="AD280" s="584" t="s">
        <v>38</v>
      </c>
      <c r="AE280" s="599" t="str">
        <f>IFERROR(ROUNDDOWN(ROUND(L278*R280,0)*M278,0)*AC280,"")</f>
        <v/>
      </c>
      <c r="AF280" s="588" t="str">
        <f>IFERROR(ROUNDDOWN(ROUND(L278*(R280-P280),0)*M278,0)*AC280,"")</f>
        <v/>
      </c>
      <c r="AG280" s="589">
        <f t="shared" si="336"/>
        <v>0</v>
      </c>
      <c r="AH280" s="468"/>
      <c r="AI280" s="469"/>
      <c r="AJ280" s="470"/>
      <c r="AK280" s="471"/>
      <c r="AL280" s="472"/>
      <c r="AM280" s="473"/>
      <c r="AN280" s="59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1" t="str">
        <f>IF(K278&lt;&gt;"","P列・R列に色付け","")</f>
        <v/>
      </c>
      <c r="AQ280" s="592"/>
      <c r="AR280" s="592"/>
      <c r="AX280" s="593"/>
      <c r="AY280" s="552"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6" t="s">
        <v>197</v>
      </c>
      <c r="O281" s="160"/>
      <c r="P281" s="557" t="str">
        <f>IFERROR(VLOOKUP(K281,【参考】数式用!$A$5:$J$27,MATCH(O281,【参考】数式用!$B$4:$J$4,0)+1,0),"")</f>
        <v/>
      </c>
      <c r="Q281" s="160"/>
      <c r="R281" s="557" t="str">
        <f>IFERROR(VLOOKUP(K281,【参考】数式用!$A$5:$J$27,MATCH(Q281,【参考】数式用!$B$4:$J$4,0)+1,0),"")</f>
        <v/>
      </c>
      <c r="S281" s="558" t="s">
        <v>19</v>
      </c>
      <c r="T281" s="559">
        <v>6</v>
      </c>
      <c r="U281" s="211" t="s">
        <v>10</v>
      </c>
      <c r="V281" s="79">
        <v>4</v>
      </c>
      <c r="W281" s="211" t="s">
        <v>45</v>
      </c>
      <c r="X281" s="559">
        <v>6</v>
      </c>
      <c r="Y281" s="211" t="s">
        <v>10</v>
      </c>
      <c r="Z281" s="79">
        <v>5</v>
      </c>
      <c r="AA281" s="211" t="s">
        <v>13</v>
      </c>
      <c r="AB281" s="560" t="s">
        <v>24</v>
      </c>
      <c r="AC281" s="561">
        <f t="shared" si="295"/>
        <v>2</v>
      </c>
      <c r="AD281" s="211" t="s">
        <v>38</v>
      </c>
      <c r="AE281" s="562" t="str">
        <f>IFERROR(ROUNDDOWN(ROUND(L281*R281,0)*M281,0)*AC281,"")</f>
        <v/>
      </c>
      <c r="AF281" s="563" t="str">
        <f>IFERROR(ROUNDDOWN(ROUND(L281*(R281-P281),0)*M281,0)*AC281,"")</f>
        <v/>
      </c>
      <c r="AG281" s="564"/>
      <c r="AH281" s="474"/>
      <c r="AI281" s="482"/>
      <c r="AJ281" s="479"/>
      <c r="AK281" s="480"/>
      <c r="AL281" s="460"/>
      <c r="AM281" s="461"/>
      <c r="AN281" s="565" t="str">
        <f t="shared" ref="AN281" si="374">IF(AP281="","",IF(R281&lt;P281,"！加算の要件上は問題ありませんが、令和６年３月と比較して４・５月に加算率が下がる計画になっています。",""))</f>
        <v/>
      </c>
      <c r="AP281" s="566" t="str">
        <f>IF(K281&lt;&gt;"","P列・R列に色付け","")</f>
        <v/>
      </c>
      <c r="AQ281" s="567" t="str">
        <f>IFERROR(VLOOKUP(K281,【参考】数式用!$AJ$2:$AK$24,2,FALSE),"")</f>
        <v/>
      </c>
      <c r="AR281" s="569" t="str">
        <f>Q281&amp;Q282&amp;Q283</f>
        <v/>
      </c>
      <c r="AS281" s="567" t="str">
        <f t="shared" ref="AS281" si="375">IF(AG283&lt;&gt;0,IF(AH283="○","入力済","未入力"),"")</f>
        <v/>
      </c>
      <c r="AT281" s="568" t="str">
        <f>IF(OR(Q281="処遇加算Ⅰ",Q281="処遇加算Ⅱ"),IF(OR(AI281="○",AI281="令和６年度中に満たす"),"入力済","未入力"),"")</f>
        <v/>
      </c>
      <c r="AU281" s="569" t="str">
        <f>IF(Q281="処遇加算Ⅲ",IF(AJ281="○","入力済","未入力"),"")</f>
        <v/>
      </c>
      <c r="AV281" s="567" t="str">
        <f>IF(Q281="処遇加算Ⅰ",IF(OR(AK281="○",AK281="令和６年度中に満たす"),"入力済","未入力"),"")</f>
        <v/>
      </c>
      <c r="AW281" s="56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2" t="str">
        <f>IF(Q282="特定加算Ⅰ",IF(AM282="","未入力","入力済"),"")</f>
        <v/>
      </c>
      <c r="AY281" s="552" t="str">
        <f>G281</f>
        <v/>
      </c>
    </row>
    <row r="282" spans="1:51" ht="32.1" customHeight="1">
      <c r="A282" s="1281"/>
      <c r="B282" s="1220"/>
      <c r="C282" s="1220"/>
      <c r="D282" s="1220"/>
      <c r="E282" s="1220"/>
      <c r="F282" s="1220"/>
      <c r="G282" s="1223"/>
      <c r="H282" s="1223"/>
      <c r="I282" s="1223"/>
      <c r="J282" s="1223"/>
      <c r="K282" s="1223"/>
      <c r="L282" s="1226"/>
      <c r="M282" s="1229"/>
      <c r="N282" s="570" t="s">
        <v>174</v>
      </c>
      <c r="O282" s="161"/>
      <c r="P282" s="571" t="str">
        <f>IFERROR(VLOOKUP(K281,【参考】数式用!$A$5:$J$27,MATCH(O282,【参考】数式用!$B$4:$J$4,0)+1,0),"")</f>
        <v/>
      </c>
      <c r="Q282" s="161"/>
      <c r="R282" s="571" t="str">
        <f>IFERROR(VLOOKUP(K281,【参考】数式用!$A$5:$J$27,MATCH(Q282,【参考】数式用!$B$4:$J$4,0)+1,0),"")</f>
        <v/>
      </c>
      <c r="S282" s="182" t="s">
        <v>19</v>
      </c>
      <c r="T282" s="572">
        <v>6</v>
      </c>
      <c r="U282" s="183" t="s">
        <v>10</v>
      </c>
      <c r="V282" s="118">
        <v>4</v>
      </c>
      <c r="W282" s="183" t="s">
        <v>45</v>
      </c>
      <c r="X282" s="572">
        <v>6</v>
      </c>
      <c r="Y282" s="183" t="s">
        <v>10</v>
      </c>
      <c r="Z282" s="118">
        <v>5</v>
      </c>
      <c r="AA282" s="183" t="s">
        <v>13</v>
      </c>
      <c r="AB282" s="573" t="s">
        <v>24</v>
      </c>
      <c r="AC282" s="574">
        <f t="shared" si="295"/>
        <v>2</v>
      </c>
      <c r="AD282" s="183" t="s">
        <v>38</v>
      </c>
      <c r="AE282" s="575" t="str">
        <f>IFERROR(ROUNDDOWN(ROUND(L281*R282,0)*M281,0)*AC282,"")</f>
        <v/>
      </c>
      <c r="AF282" s="576" t="str">
        <f>IFERROR(ROUNDDOWN(ROUND(L281*(R282-P282),0)*M281,0)*AC282,"")</f>
        <v/>
      </c>
      <c r="AG282" s="577"/>
      <c r="AH282" s="462"/>
      <c r="AI282" s="463"/>
      <c r="AJ282" s="464"/>
      <c r="AK282" s="465"/>
      <c r="AL282" s="466"/>
      <c r="AM282" s="467"/>
      <c r="AN282" s="57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9"/>
      <c r="AP282" s="566" t="str">
        <f>IF(K281&lt;&gt;"","P列・R列に色付け","")</f>
        <v/>
      </c>
      <c r="AY282" s="552" t="str">
        <f>G281</f>
        <v/>
      </c>
    </row>
    <row r="283" spans="1:51" ht="32.1" customHeight="1" thickBot="1">
      <c r="A283" s="1282"/>
      <c r="B283" s="1221"/>
      <c r="C283" s="1221"/>
      <c r="D283" s="1221"/>
      <c r="E283" s="1221"/>
      <c r="F283" s="1221"/>
      <c r="G283" s="1224"/>
      <c r="H283" s="1224"/>
      <c r="I283" s="1224"/>
      <c r="J283" s="1224"/>
      <c r="K283" s="1224"/>
      <c r="L283" s="1227"/>
      <c r="M283" s="1230"/>
      <c r="N283" s="580" t="s">
        <v>140</v>
      </c>
      <c r="O283" s="164"/>
      <c r="P283" s="600" t="str">
        <f>IFERROR(VLOOKUP(K281,【参考】数式用!$A$5:$J$27,MATCH(O283,【参考】数式用!$B$4:$J$4,0)+1,0),"")</f>
        <v/>
      </c>
      <c r="Q283" s="162"/>
      <c r="R283" s="581" t="str">
        <f>IFERROR(VLOOKUP(K281,【参考】数式用!$A$5:$J$27,MATCH(Q283,【参考】数式用!$B$4:$J$4,0)+1,0),"")</f>
        <v/>
      </c>
      <c r="S283" s="582" t="s">
        <v>19</v>
      </c>
      <c r="T283" s="583">
        <v>6</v>
      </c>
      <c r="U283" s="584" t="s">
        <v>10</v>
      </c>
      <c r="V283" s="119">
        <v>4</v>
      </c>
      <c r="W283" s="584" t="s">
        <v>45</v>
      </c>
      <c r="X283" s="583">
        <v>6</v>
      </c>
      <c r="Y283" s="584" t="s">
        <v>10</v>
      </c>
      <c r="Z283" s="119">
        <v>5</v>
      </c>
      <c r="AA283" s="584" t="s">
        <v>13</v>
      </c>
      <c r="AB283" s="585" t="s">
        <v>24</v>
      </c>
      <c r="AC283" s="586">
        <f t="shared" si="295"/>
        <v>2</v>
      </c>
      <c r="AD283" s="584" t="s">
        <v>38</v>
      </c>
      <c r="AE283" s="599" t="str">
        <f>IFERROR(ROUNDDOWN(ROUND(L281*R283,0)*M281,0)*AC283,"")</f>
        <v/>
      </c>
      <c r="AF283" s="588" t="str">
        <f>IFERROR(ROUNDDOWN(ROUND(L281*(R283-P283),0)*M281,0)*AC283,"")</f>
        <v/>
      </c>
      <c r="AG283" s="589">
        <f t="shared" si="336"/>
        <v>0</v>
      </c>
      <c r="AH283" s="468"/>
      <c r="AI283" s="469"/>
      <c r="AJ283" s="470"/>
      <c r="AK283" s="471"/>
      <c r="AL283" s="472"/>
      <c r="AM283" s="473"/>
      <c r="AN283" s="59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1" t="str">
        <f>IF(K281&lt;&gt;"","P列・R列に色付け","")</f>
        <v/>
      </c>
      <c r="AQ283" s="592"/>
      <c r="AR283" s="592"/>
      <c r="AX283" s="593"/>
      <c r="AY283" s="552"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6" t="s">
        <v>197</v>
      </c>
      <c r="O284" s="160"/>
      <c r="P284" s="557" t="str">
        <f>IFERROR(VLOOKUP(K284,【参考】数式用!$A$5:$J$27,MATCH(O284,【参考】数式用!$B$4:$J$4,0)+1,0),"")</f>
        <v/>
      </c>
      <c r="Q284" s="160"/>
      <c r="R284" s="557" t="str">
        <f>IFERROR(VLOOKUP(K284,【参考】数式用!$A$5:$J$27,MATCH(Q284,【参考】数式用!$B$4:$J$4,0)+1,0),"")</f>
        <v/>
      </c>
      <c r="S284" s="558" t="s">
        <v>19</v>
      </c>
      <c r="T284" s="559">
        <v>6</v>
      </c>
      <c r="U284" s="211" t="s">
        <v>10</v>
      </c>
      <c r="V284" s="79">
        <v>4</v>
      </c>
      <c r="W284" s="211" t="s">
        <v>45</v>
      </c>
      <c r="X284" s="559">
        <v>6</v>
      </c>
      <c r="Y284" s="211" t="s">
        <v>10</v>
      </c>
      <c r="Z284" s="79">
        <v>5</v>
      </c>
      <c r="AA284" s="211" t="s">
        <v>13</v>
      </c>
      <c r="AB284" s="560" t="s">
        <v>24</v>
      </c>
      <c r="AC284" s="561">
        <f t="shared" si="295"/>
        <v>2</v>
      </c>
      <c r="AD284" s="211" t="s">
        <v>38</v>
      </c>
      <c r="AE284" s="562" t="str">
        <f>IFERROR(ROUNDDOWN(ROUND(L284*R284,0)*M284,0)*AC284,"")</f>
        <v/>
      </c>
      <c r="AF284" s="563" t="str">
        <f>IFERROR(ROUNDDOWN(ROUND(L284*(R284-P284),0)*M284,0)*AC284,"")</f>
        <v/>
      </c>
      <c r="AG284" s="564"/>
      <c r="AH284" s="474"/>
      <c r="AI284" s="482"/>
      <c r="AJ284" s="479"/>
      <c r="AK284" s="480"/>
      <c r="AL284" s="460"/>
      <c r="AM284" s="461"/>
      <c r="AN284" s="565" t="str">
        <f t="shared" ref="AN284" si="378">IF(AP284="","",IF(R284&lt;P284,"！加算の要件上は問題ありませんが、令和６年３月と比較して４・５月に加算率が下がる計画になっています。",""))</f>
        <v/>
      </c>
      <c r="AP284" s="566" t="str">
        <f>IF(K284&lt;&gt;"","P列・R列に色付け","")</f>
        <v/>
      </c>
      <c r="AQ284" s="567" t="str">
        <f>IFERROR(VLOOKUP(K284,【参考】数式用!$AJ$2:$AK$24,2,FALSE),"")</f>
        <v/>
      </c>
      <c r="AR284" s="569" t="str">
        <f>Q284&amp;Q285&amp;Q286</f>
        <v/>
      </c>
      <c r="AS284" s="567" t="str">
        <f t="shared" ref="AS284" si="379">IF(AG286&lt;&gt;0,IF(AH286="○","入力済","未入力"),"")</f>
        <v/>
      </c>
      <c r="AT284" s="568" t="str">
        <f>IF(OR(Q284="処遇加算Ⅰ",Q284="処遇加算Ⅱ"),IF(OR(AI284="○",AI284="令和６年度中に満たす"),"入力済","未入力"),"")</f>
        <v/>
      </c>
      <c r="AU284" s="569" t="str">
        <f>IF(Q284="処遇加算Ⅲ",IF(AJ284="○","入力済","未入力"),"")</f>
        <v/>
      </c>
      <c r="AV284" s="567" t="str">
        <f>IF(Q284="処遇加算Ⅰ",IF(OR(AK284="○",AK284="令和６年度中に満たす"),"入力済","未入力"),"")</f>
        <v/>
      </c>
      <c r="AW284" s="56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2" t="str">
        <f>IF(Q285="特定加算Ⅰ",IF(AM285="","未入力","入力済"),"")</f>
        <v/>
      </c>
      <c r="AY284" s="552" t="str">
        <f>G284</f>
        <v/>
      </c>
    </row>
    <row r="285" spans="1:51" ht="32.1" customHeight="1">
      <c r="A285" s="1281"/>
      <c r="B285" s="1220"/>
      <c r="C285" s="1220"/>
      <c r="D285" s="1220"/>
      <c r="E285" s="1220"/>
      <c r="F285" s="1220"/>
      <c r="G285" s="1223"/>
      <c r="H285" s="1223"/>
      <c r="I285" s="1223"/>
      <c r="J285" s="1223"/>
      <c r="K285" s="1223"/>
      <c r="L285" s="1226"/>
      <c r="M285" s="1229"/>
      <c r="N285" s="570" t="s">
        <v>174</v>
      </c>
      <c r="O285" s="161"/>
      <c r="P285" s="571" t="str">
        <f>IFERROR(VLOOKUP(K284,【参考】数式用!$A$5:$J$27,MATCH(O285,【参考】数式用!$B$4:$J$4,0)+1,0),"")</f>
        <v/>
      </c>
      <c r="Q285" s="161"/>
      <c r="R285" s="571" t="str">
        <f>IFERROR(VLOOKUP(K284,【参考】数式用!$A$5:$J$27,MATCH(Q285,【参考】数式用!$B$4:$J$4,0)+1,0),"")</f>
        <v/>
      </c>
      <c r="S285" s="182" t="s">
        <v>19</v>
      </c>
      <c r="T285" s="572">
        <v>6</v>
      </c>
      <c r="U285" s="183" t="s">
        <v>10</v>
      </c>
      <c r="V285" s="118">
        <v>4</v>
      </c>
      <c r="W285" s="183" t="s">
        <v>45</v>
      </c>
      <c r="X285" s="572">
        <v>6</v>
      </c>
      <c r="Y285" s="183" t="s">
        <v>10</v>
      </c>
      <c r="Z285" s="118">
        <v>5</v>
      </c>
      <c r="AA285" s="183" t="s">
        <v>13</v>
      </c>
      <c r="AB285" s="573" t="s">
        <v>24</v>
      </c>
      <c r="AC285" s="574">
        <f t="shared" si="295"/>
        <v>2</v>
      </c>
      <c r="AD285" s="183" t="s">
        <v>38</v>
      </c>
      <c r="AE285" s="575" t="str">
        <f>IFERROR(ROUNDDOWN(ROUND(L284*R285,0)*M284,0)*AC285,"")</f>
        <v/>
      </c>
      <c r="AF285" s="576" t="str">
        <f>IFERROR(ROUNDDOWN(ROUND(L284*(R285-P285),0)*M284,0)*AC285,"")</f>
        <v/>
      </c>
      <c r="AG285" s="577"/>
      <c r="AH285" s="462"/>
      <c r="AI285" s="463"/>
      <c r="AJ285" s="464"/>
      <c r="AK285" s="465"/>
      <c r="AL285" s="466"/>
      <c r="AM285" s="467"/>
      <c r="AN285" s="57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9"/>
      <c r="AP285" s="566" t="str">
        <f>IF(K284&lt;&gt;"","P列・R列に色付け","")</f>
        <v/>
      </c>
      <c r="AY285" s="552" t="str">
        <f>G284</f>
        <v/>
      </c>
    </row>
    <row r="286" spans="1:51" ht="32.1" customHeight="1" thickBot="1">
      <c r="A286" s="1282"/>
      <c r="B286" s="1221"/>
      <c r="C286" s="1221"/>
      <c r="D286" s="1221"/>
      <c r="E286" s="1221"/>
      <c r="F286" s="1221"/>
      <c r="G286" s="1224"/>
      <c r="H286" s="1224"/>
      <c r="I286" s="1224"/>
      <c r="J286" s="1224"/>
      <c r="K286" s="1224"/>
      <c r="L286" s="1227"/>
      <c r="M286" s="1230"/>
      <c r="N286" s="580" t="s">
        <v>140</v>
      </c>
      <c r="O286" s="164"/>
      <c r="P286" s="600" t="str">
        <f>IFERROR(VLOOKUP(K284,【参考】数式用!$A$5:$J$27,MATCH(O286,【参考】数式用!$B$4:$J$4,0)+1,0),"")</f>
        <v/>
      </c>
      <c r="Q286" s="162"/>
      <c r="R286" s="581" t="str">
        <f>IFERROR(VLOOKUP(K284,【参考】数式用!$A$5:$J$27,MATCH(Q286,【参考】数式用!$B$4:$J$4,0)+1,0),"")</f>
        <v/>
      </c>
      <c r="S286" s="582" t="s">
        <v>19</v>
      </c>
      <c r="T286" s="583">
        <v>6</v>
      </c>
      <c r="U286" s="584" t="s">
        <v>10</v>
      </c>
      <c r="V286" s="119">
        <v>4</v>
      </c>
      <c r="W286" s="584" t="s">
        <v>45</v>
      </c>
      <c r="X286" s="583">
        <v>6</v>
      </c>
      <c r="Y286" s="584" t="s">
        <v>10</v>
      </c>
      <c r="Z286" s="119">
        <v>5</v>
      </c>
      <c r="AA286" s="584" t="s">
        <v>13</v>
      </c>
      <c r="AB286" s="585" t="s">
        <v>24</v>
      </c>
      <c r="AC286" s="586">
        <f t="shared" si="295"/>
        <v>2</v>
      </c>
      <c r="AD286" s="584" t="s">
        <v>38</v>
      </c>
      <c r="AE286" s="599" t="str">
        <f>IFERROR(ROUNDDOWN(ROUND(L284*R286,0)*M284,0)*AC286,"")</f>
        <v/>
      </c>
      <c r="AF286" s="588" t="str">
        <f>IFERROR(ROUNDDOWN(ROUND(L284*(R286-P286),0)*M284,0)*AC286,"")</f>
        <v/>
      </c>
      <c r="AG286" s="589">
        <f t="shared" si="336"/>
        <v>0</v>
      </c>
      <c r="AH286" s="468"/>
      <c r="AI286" s="469"/>
      <c r="AJ286" s="470"/>
      <c r="AK286" s="471"/>
      <c r="AL286" s="472"/>
      <c r="AM286" s="473"/>
      <c r="AN286" s="59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1" t="str">
        <f>IF(K284&lt;&gt;"","P列・R列に色付け","")</f>
        <v/>
      </c>
      <c r="AQ286" s="592"/>
      <c r="AR286" s="592"/>
      <c r="AX286" s="593"/>
      <c r="AY286" s="552"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6" t="s">
        <v>197</v>
      </c>
      <c r="O287" s="160"/>
      <c r="P287" s="557" t="str">
        <f>IFERROR(VLOOKUP(K287,【参考】数式用!$A$5:$J$27,MATCH(O287,【参考】数式用!$B$4:$J$4,0)+1,0),"")</f>
        <v/>
      </c>
      <c r="Q287" s="160"/>
      <c r="R287" s="557" t="str">
        <f>IFERROR(VLOOKUP(K287,【参考】数式用!$A$5:$J$27,MATCH(Q287,【参考】数式用!$B$4:$J$4,0)+1,0),"")</f>
        <v/>
      </c>
      <c r="S287" s="558" t="s">
        <v>19</v>
      </c>
      <c r="T287" s="559">
        <v>6</v>
      </c>
      <c r="U287" s="211" t="s">
        <v>10</v>
      </c>
      <c r="V287" s="79">
        <v>4</v>
      </c>
      <c r="W287" s="211" t="s">
        <v>45</v>
      </c>
      <c r="X287" s="559">
        <v>6</v>
      </c>
      <c r="Y287" s="211" t="s">
        <v>10</v>
      </c>
      <c r="Z287" s="79">
        <v>5</v>
      </c>
      <c r="AA287" s="211" t="s">
        <v>13</v>
      </c>
      <c r="AB287" s="560" t="s">
        <v>24</v>
      </c>
      <c r="AC287" s="561">
        <f t="shared" ref="AC287:AC313" si="382">IF(V287&gt;=1,(X287*12+Z287)-(T287*12+V287)+1,"")</f>
        <v>2</v>
      </c>
      <c r="AD287" s="211" t="s">
        <v>38</v>
      </c>
      <c r="AE287" s="562" t="str">
        <f>IFERROR(ROUNDDOWN(ROUND(L287*R287,0)*M287,0)*AC287,"")</f>
        <v/>
      </c>
      <c r="AF287" s="563" t="str">
        <f>IFERROR(ROUNDDOWN(ROUND(L287*(R287-P287),0)*M287,0)*AC287,"")</f>
        <v/>
      </c>
      <c r="AG287" s="564"/>
      <c r="AH287" s="474"/>
      <c r="AI287" s="482"/>
      <c r="AJ287" s="479"/>
      <c r="AK287" s="480"/>
      <c r="AL287" s="460"/>
      <c r="AM287" s="461"/>
      <c r="AN287" s="565" t="str">
        <f t="shared" ref="AN287" si="383">IF(AP287="","",IF(R287&lt;P287,"！加算の要件上は問題ありませんが、令和６年３月と比較して４・５月に加算率が下がる計画になっています。",""))</f>
        <v/>
      </c>
      <c r="AP287" s="566" t="str">
        <f>IF(K287&lt;&gt;"","P列・R列に色付け","")</f>
        <v/>
      </c>
      <c r="AQ287" s="567" t="str">
        <f>IFERROR(VLOOKUP(K287,【参考】数式用!$AJ$2:$AK$24,2,FALSE),"")</f>
        <v/>
      </c>
      <c r="AR287" s="569" t="str">
        <f>Q287&amp;Q288&amp;Q289</f>
        <v/>
      </c>
      <c r="AS287" s="567" t="str">
        <f t="shared" ref="AS287" si="384">IF(AG289&lt;&gt;0,IF(AH289="○","入力済","未入力"),"")</f>
        <v/>
      </c>
      <c r="AT287" s="568" t="str">
        <f>IF(OR(Q287="処遇加算Ⅰ",Q287="処遇加算Ⅱ"),IF(OR(AI287="○",AI287="令和６年度中に満たす"),"入力済","未入力"),"")</f>
        <v/>
      </c>
      <c r="AU287" s="569" t="str">
        <f>IF(Q287="処遇加算Ⅲ",IF(AJ287="○","入力済","未入力"),"")</f>
        <v/>
      </c>
      <c r="AV287" s="567" t="str">
        <f>IF(Q287="処遇加算Ⅰ",IF(OR(AK287="○",AK287="令和６年度中に満たす"),"入力済","未入力"),"")</f>
        <v/>
      </c>
      <c r="AW287" s="56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2" t="str">
        <f>IF(Q288="特定加算Ⅰ",IF(AM288="","未入力","入力済"),"")</f>
        <v/>
      </c>
      <c r="AY287" s="552" t="str">
        <f>G287</f>
        <v/>
      </c>
    </row>
    <row r="288" spans="1:51" ht="32.1" customHeight="1">
      <c r="A288" s="1281"/>
      <c r="B288" s="1220"/>
      <c r="C288" s="1220"/>
      <c r="D288" s="1220"/>
      <c r="E288" s="1220"/>
      <c r="F288" s="1220"/>
      <c r="G288" s="1223"/>
      <c r="H288" s="1223"/>
      <c r="I288" s="1223"/>
      <c r="J288" s="1223"/>
      <c r="K288" s="1223"/>
      <c r="L288" s="1226"/>
      <c r="M288" s="1229"/>
      <c r="N288" s="570" t="s">
        <v>174</v>
      </c>
      <c r="O288" s="161"/>
      <c r="P288" s="571" t="str">
        <f>IFERROR(VLOOKUP(K287,【参考】数式用!$A$5:$J$27,MATCH(O288,【参考】数式用!$B$4:$J$4,0)+1,0),"")</f>
        <v/>
      </c>
      <c r="Q288" s="161"/>
      <c r="R288" s="571" t="str">
        <f>IFERROR(VLOOKUP(K287,【参考】数式用!$A$5:$J$27,MATCH(Q288,【参考】数式用!$B$4:$J$4,0)+1,0),"")</f>
        <v/>
      </c>
      <c r="S288" s="182" t="s">
        <v>19</v>
      </c>
      <c r="T288" s="572">
        <v>6</v>
      </c>
      <c r="U288" s="183" t="s">
        <v>10</v>
      </c>
      <c r="V288" s="118">
        <v>4</v>
      </c>
      <c r="W288" s="183" t="s">
        <v>45</v>
      </c>
      <c r="X288" s="572">
        <v>6</v>
      </c>
      <c r="Y288" s="183" t="s">
        <v>10</v>
      </c>
      <c r="Z288" s="118">
        <v>5</v>
      </c>
      <c r="AA288" s="183" t="s">
        <v>13</v>
      </c>
      <c r="AB288" s="573" t="s">
        <v>24</v>
      </c>
      <c r="AC288" s="574">
        <f t="shared" si="382"/>
        <v>2</v>
      </c>
      <c r="AD288" s="183" t="s">
        <v>38</v>
      </c>
      <c r="AE288" s="575" t="str">
        <f>IFERROR(ROUNDDOWN(ROUND(L287*R288,0)*M287,0)*AC288,"")</f>
        <v/>
      </c>
      <c r="AF288" s="576" t="str">
        <f>IFERROR(ROUNDDOWN(ROUND(L287*(R288-P288),0)*M287,0)*AC288,"")</f>
        <v/>
      </c>
      <c r="AG288" s="577"/>
      <c r="AH288" s="462"/>
      <c r="AI288" s="463"/>
      <c r="AJ288" s="464"/>
      <c r="AK288" s="465"/>
      <c r="AL288" s="466"/>
      <c r="AM288" s="467"/>
      <c r="AN288" s="57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9"/>
      <c r="AP288" s="566" t="str">
        <f>IF(K287&lt;&gt;"","P列・R列に色付け","")</f>
        <v/>
      </c>
      <c r="AY288" s="552" t="str">
        <f>G287</f>
        <v/>
      </c>
    </row>
    <row r="289" spans="1:51" ht="32.1" customHeight="1" thickBot="1">
      <c r="A289" s="1282"/>
      <c r="B289" s="1221"/>
      <c r="C289" s="1221"/>
      <c r="D289" s="1221"/>
      <c r="E289" s="1221"/>
      <c r="F289" s="1221"/>
      <c r="G289" s="1224"/>
      <c r="H289" s="1224"/>
      <c r="I289" s="1224"/>
      <c r="J289" s="1224"/>
      <c r="K289" s="1224"/>
      <c r="L289" s="1227"/>
      <c r="M289" s="1230"/>
      <c r="N289" s="580" t="s">
        <v>140</v>
      </c>
      <c r="O289" s="164"/>
      <c r="P289" s="600" t="str">
        <f>IFERROR(VLOOKUP(K287,【参考】数式用!$A$5:$J$27,MATCH(O289,【参考】数式用!$B$4:$J$4,0)+1,0),"")</f>
        <v/>
      </c>
      <c r="Q289" s="162"/>
      <c r="R289" s="581" t="str">
        <f>IFERROR(VLOOKUP(K287,【参考】数式用!$A$5:$J$27,MATCH(Q289,【参考】数式用!$B$4:$J$4,0)+1,0),"")</f>
        <v/>
      </c>
      <c r="S289" s="582" t="s">
        <v>19</v>
      </c>
      <c r="T289" s="583">
        <v>6</v>
      </c>
      <c r="U289" s="584" t="s">
        <v>10</v>
      </c>
      <c r="V289" s="119">
        <v>4</v>
      </c>
      <c r="W289" s="584" t="s">
        <v>45</v>
      </c>
      <c r="X289" s="583">
        <v>6</v>
      </c>
      <c r="Y289" s="584" t="s">
        <v>10</v>
      </c>
      <c r="Z289" s="119">
        <v>5</v>
      </c>
      <c r="AA289" s="584" t="s">
        <v>13</v>
      </c>
      <c r="AB289" s="585" t="s">
        <v>24</v>
      </c>
      <c r="AC289" s="586">
        <f t="shared" si="382"/>
        <v>2</v>
      </c>
      <c r="AD289" s="584" t="s">
        <v>38</v>
      </c>
      <c r="AE289" s="599" t="str">
        <f>IFERROR(ROUNDDOWN(ROUND(L287*R289,0)*M287,0)*AC289,"")</f>
        <v/>
      </c>
      <c r="AF289" s="588" t="str">
        <f>IFERROR(ROUNDDOWN(ROUND(L287*(R289-P289),0)*M287,0)*AC289,"")</f>
        <v/>
      </c>
      <c r="AG289" s="589">
        <f t="shared" si="336"/>
        <v>0</v>
      </c>
      <c r="AH289" s="468"/>
      <c r="AI289" s="469"/>
      <c r="AJ289" s="470"/>
      <c r="AK289" s="471"/>
      <c r="AL289" s="472"/>
      <c r="AM289" s="473"/>
      <c r="AN289" s="59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1" t="str">
        <f>IF(K287&lt;&gt;"","P列・R列に色付け","")</f>
        <v/>
      </c>
      <c r="AQ289" s="592"/>
      <c r="AR289" s="592"/>
      <c r="AX289" s="593"/>
      <c r="AY289" s="552"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6" t="s">
        <v>197</v>
      </c>
      <c r="O290" s="160"/>
      <c r="P290" s="557" t="str">
        <f>IFERROR(VLOOKUP(K290,【参考】数式用!$A$5:$J$27,MATCH(O290,【参考】数式用!$B$4:$J$4,0)+1,0),"")</f>
        <v/>
      </c>
      <c r="Q290" s="160"/>
      <c r="R290" s="557" t="str">
        <f>IFERROR(VLOOKUP(K290,【参考】数式用!$A$5:$J$27,MATCH(Q290,【参考】数式用!$B$4:$J$4,0)+1,0),"")</f>
        <v/>
      </c>
      <c r="S290" s="558" t="s">
        <v>19</v>
      </c>
      <c r="T290" s="559">
        <v>6</v>
      </c>
      <c r="U290" s="211" t="s">
        <v>10</v>
      </c>
      <c r="V290" s="79">
        <v>4</v>
      </c>
      <c r="W290" s="211" t="s">
        <v>45</v>
      </c>
      <c r="X290" s="559">
        <v>6</v>
      </c>
      <c r="Y290" s="211" t="s">
        <v>10</v>
      </c>
      <c r="Z290" s="79">
        <v>5</v>
      </c>
      <c r="AA290" s="211" t="s">
        <v>13</v>
      </c>
      <c r="AB290" s="560" t="s">
        <v>24</v>
      </c>
      <c r="AC290" s="561">
        <f t="shared" si="382"/>
        <v>2</v>
      </c>
      <c r="AD290" s="211" t="s">
        <v>38</v>
      </c>
      <c r="AE290" s="562" t="str">
        <f>IFERROR(ROUNDDOWN(ROUND(L290*R290,0)*M290,0)*AC290,"")</f>
        <v/>
      </c>
      <c r="AF290" s="563" t="str">
        <f>IFERROR(ROUNDDOWN(ROUND(L290*(R290-P290),0)*M290,0)*AC290,"")</f>
        <v/>
      </c>
      <c r="AG290" s="564"/>
      <c r="AH290" s="474"/>
      <c r="AI290" s="482"/>
      <c r="AJ290" s="479"/>
      <c r="AK290" s="480"/>
      <c r="AL290" s="460"/>
      <c r="AM290" s="461"/>
      <c r="AN290" s="565" t="str">
        <f t="shared" ref="AN290" si="387">IF(AP290="","",IF(R290&lt;P290,"！加算の要件上は問題ありませんが、令和６年３月と比較して４・５月に加算率が下がる計画になっています。",""))</f>
        <v/>
      </c>
      <c r="AP290" s="566" t="str">
        <f>IF(K290&lt;&gt;"","P列・R列に色付け","")</f>
        <v/>
      </c>
      <c r="AQ290" s="567" t="str">
        <f>IFERROR(VLOOKUP(K290,【参考】数式用!$AJ$2:$AK$24,2,FALSE),"")</f>
        <v/>
      </c>
      <c r="AR290" s="569" t="str">
        <f>Q290&amp;Q291&amp;Q292</f>
        <v/>
      </c>
      <c r="AS290" s="567" t="str">
        <f t="shared" ref="AS290" si="388">IF(AG292&lt;&gt;0,IF(AH292="○","入力済","未入力"),"")</f>
        <v/>
      </c>
      <c r="AT290" s="568" t="str">
        <f>IF(OR(Q290="処遇加算Ⅰ",Q290="処遇加算Ⅱ"),IF(OR(AI290="○",AI290="令和６年度中に満たす"),"入力済","未入力"),"")</f>
        <v/>
      </c>
      <c r="AU290" s="569" t="str">
        <f>IF(Q290="処遇加算Ⅲ",IF(AJ290="○","入力済","未入力"),"")</f>
        <v/>
      </c>
      <c r="AV290" s="567" t="str">
        <f>IF(Q290="処遇加算Ⅰ",IF(OR(AK290="○",AK290="令和６年度中に満たす"),"入力済","未入力"),"")</f>
        <v/>
      </c>
      <c r="AW290" s="56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2" t="str">
        <f>IF(Q291="特定加算Ⅰ",IF(AM291="","未入力","入力済"),"")</f>
        <v/>
      </c>
      <c r="AY290" s="552" t="str">
        <f>G290</f>
        <v/>
      </c>
    </row>
    <row r="291" spans="1:51" ht="32.1" customHeight="1">
      <c r="A291" s="1281"/>
      <c r="B291" s="1220"/>
      <c r="C291" s="1220"/>
      <c r="D291" s="1220"/>
      <c r="E291" s="1220"/>
      <c r="F291" s="1220"/>
      <c r="G291" s="1223"/>
      <c r="H291" s="1223"/>
      <c r="I291" s="1223"/>
      <c r="J291" s="1223"/>
      <c r="K291" s="1223"/>
      <c r="L291" s="1226"/>
      <c r="M291" s="1229"/>
      <c r="N291" s="570" t="s">
        <v>174</v>
      </c>
      <c r="O291" s="161"/>
      <c r="P291" s="571" t="str">
        <f>IFERROR(VLOOKUP(K290,【参考】数式用!$A$5:$J$27,MATCH(O291,【参考】数式用!$B$4:$J$4,0)+1,0),"")</f>
        <v/>
      </c>
      <c r="Q291" s="161"/>
      <c r="R291" s="571" t="str">
        <f>IFERROR(VLOOKUP(K290,【参考】数式用!$A$5:$J$27,MATCH(Q291,【参考】数式用!$B$4:$J$4,0)+1,0),"")</f>
        <v/>
      </c>
      <c r="S291" s="182" t="s">
        <v>19</v>
      </c>
      <c r="T291" s="572">
        <v>6</v>
      </c>
      <c r="U291" s="183" t="s">
        <v>10</v>
      </c>
      <c r="V291" s="118">
        <v>4</v>
      </c>
      <c r="W291" s="183" t="s">
        <v>45</v>
      </c>
      <c r="X291" s="572">
        <v>6</v>
      </c>
      <c r="Y291" s="183" t="s">
        <v>10</v>
      </c>
      <c r="Z291" s="118">
        <v>5</v>
      </c>
      <c r="AA291" s="183" t="s">
        <v>13</v>
      </c>
      <c r="AB291" s="573" t="s">
        <v>24</v>
      </c>
      <c r="AC291" s="574">
        <f t="shared" si="382"/>
        <v>2</v>
      </c>
      <c r="AD291" s="183" t="s">
        <v>38</v>
      </c>
      <c r="AE291" s="575" t="str">
        <f>IFERROR(ROUNDDOWN(ROUND(L290*R291,0)*M290,0)*AC291,"")</f>
        <v/>
      </c>
      <c r="AF291" s="576" t="str">
        <f>IFERROR(ROUNDDOWN(ROUND(L290*(R291-P291),0)*M290,0)*AC291,"")</f>
        <v/>
      </c>
      <c r="AG291" s="577"/>
      <c r="AH291" s="462"/>
      <c r="AI291" s="463"/>
      <c r="AJ291" s="464"/>
      <c r="AK291" s="465"/>
      <c r="AL291" s="466"/>
      <c r="AM291" s="467"/>
      <c r="AN291" s="57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9"/>
      <c r="AP291" s="566" t="str">
        <f>IF(K290&lt;&gt;"","P列・R列に色付け","")</f>
        <v/>
      </c>
      <c r="AY291" s="552" t="str">
        <f>G290</f>
        <v/>
      </c>
    </row>
    <row r="292" spans="1:51" ht="32.1" customHeight="1" thickBot="1">
      <c r="A292" s="1282"/>
      <c r="B292" s="1221"/>
      <c r="C292" s="1221"/>
      <c r="D292" s="1221"/>
      <c r="E292" s="1221"/>
      <c r="F292" s="1221"/>
      <c r="G292" s="1224"/>
      <c r="H292" s="1224"/>
      <c r="I292" s="1224"/>
      <c r="J292" s="1224"/>
      <c r="K292" s="1224"/>
      <c r="L292" s="1227"/>
      <c r="M292" s="1230"/>
      <c r="N292" s="580" t="s">
        <v>140</v>
      </c>
      <c r="O292" s="164"/>
      <c r="P292" s="600" t="str">
        <f>IFERROR(VLOOKUP(K290,【参考】数式用!$A$5:$J$27,MATCH(O292,【参考】数式用!$B$4:$J$4,0)+1,0),"")</f>
        <v/>
      </c>
      <c r="Q292" s="162"/>
      <c r="R292" s="581" t="str">
        <f>IFERROR(VLOOKUP(K290,【参考】数式用!$A$5:$J$27,MATCH(Q292,【参考】数式用!$B$4:$J$4,0)+1,0),"")</f>
        <v/>
      </c>
      <c r="S292" s="582" t="s">
        <v>19</v>
      </c>
      <c r="T292" s="583">
        <v>6</v>
      </c>
      <c r="U292" s="584" t="s">
        <v>10</v>
      </c>
      <c r="V292" s="119">
        <v>4</v>
      </c>
      <c r="W292" s="584" t="s">
        <v>45</v>
      </c>
      <c r="X292" s="583">
        <v>6</v>
      </c>
      <c r="Y292" s="584" t="s">
        <v>10</v>
      </c>
      <c r="Z292" s="119">
        <v>5</v>
      </c>
      <c r="AA292" s="584" t="s">
        <v>13</v>
      </c>
      <c r="AB292" s="585" t="s">
        <v>24</v>
      </c>
      <c r="AC292" s="586">
        <f t="shared" si="382"/>
        <v>2</v>
      </c>
      <c r="AD292" s="584" t="s">
        <v>38</v>
      </c>
      <c r="AE292" s="599" t="str">
        <f>IFERROR(ROUNDDOWN(ROUND(L290*R292,0)*M290,0)*AC292,"")</f>
        <v/>
      </c>
      <c r="AF292" s="588" t="str">
        <f>IFERROR(ROUNDDOWN(ROUND(L290*(R292-P292),0)*M290,0)*AC292,"")</f>
        <v/>
      </c>
      <c r="AG292" s="589">
        <f t="shared" si="336"/>
        <v>0</v>
      </c>
      <c r="AH292" s="468"/>
      <c r="AI292" s="469"/>
      <c r="AJ292" s="470"/>
      <c r="AK292" s="471"/>
      <c r="AL292" s="472"/>
      <c r="AM292" s="473"/>
      <c r="AN292" s="59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1" t="str">
        <f>IF(K290&lt;&gt;"","P列・R列に色付け","")</f>
        <v/>
      </c>
      <c r="AQ292" s="592"/>
      <c r="AR292" s="592"/>
      <c r="AX292" s="593"/>
      <c r="AY292" s="552"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6" t="s">
        <v>197</v>
      </c>
      <c r="O293" s="160"/>
      <c r="P293" s="557" t="str">
        <f>IFERROR(VLOOKUP(K293,【参考】数式用!$A$5:$J$27,MATCH(O293,【参考】数式用!$B$4:$J$4,0)+1,0),"")</f>
        <v/>
      </c>
      <c r="Q293" s="160"/>
      <c r="R293" s="557" t="str">
        <f>IFERROR(VLOOKUP(K293,【参考】数式用!$A$5:$J$27,MATCH(Q293,【参考】数式用!$B$4:$J$4,0)+1,0),"")</f>
        <v/>
      </c>
      <c r="S293" s="558" t="s">
        <v>19</v>
      </c>
      <c r="T293" s="559">
        <v>6</v>
      </c>
      <c r="U293" s="211" t="s">
        <v>10</v>
      </c>
      <c r="V293" s="79">
        <v>4</v>
      </c>
      <c r="W293" s="211" t="s">
        <v>45</v>
      </c>
      <c r="X293" s="559">
        <v>6</v>
      </c>
      <c r="Y293" s="211" t="s">
        <v>10</v>
      </c>
      <c r="Z293" s="79">
        <v>5</v>
      </c>
      <c r="AA293" s="211" t="s">
        <v>13</v>
      </c>
      <c r="AB293" s="560" t="s">
        <v>24</v>
      </c>
      <c r="AC293" s="561">
        <f t="shared" si="382"/>
        <v>2</v>
      </c>
      <c r="AD293" s="211" t="s">
        <v>38</v>
      </c>
      <c r="AE293" s="562" t="str">
        <f>IFERROR(ROUNDDOWN(ROUND(L293*R293,0)*M293,0)*AC293,"")</f>
        <v/>
      </c>
      <c r="AF293" s="563" t="str">
        <f>IFERROR(ROUNDDOWN(ROUND(L293*(R293-P293),0)*M293,0)*AC293,"")</f>
        <v/>
      </c>
      <c r="AG293" s="564"/>
      <c r="AH293" s="474"/>
      <c r="AI293" s="482"/>
      <c r="AJ293" s="479"/>
      <c r="AK293" s="480"/>
      <c r="AL293" s="460"/>
      <c r="AM293" s="461"/>
      <c r="AN293" s="565" t="str">
        <f t="shared" ref="AN293" si="391">IF(AP293="","",IF(R293&lt;P293,"！加算の要件上は問題ありませんが、令和６年３月と比較して４・５月に加算率が下がる計画になっています。",""))</f>
        <v/>
      </c>
      <c r="AP293" s="566" t="str">
        <f>IF(K293&lt;&gt;"","P列・R列に色付け","")</f>
        <v/>
      </c>
      <c r="AQ293" s="567" t="str">
        <f>IFERROR(VLOOKUP(K293,【参考】数式用!$AJ$2:$AK$24,2,FALSE),"")</f>
        <v/>
      </c>
      <c r="AR293" s="569" t="str">
        <f>Q293&amp;Q294&amp;Q295</f>
        <v/>
      </c>
      <c r="AS293" s="567" t="str">
        <f t="shared" ref="AS293" si="392">IF(AG295&lt;&gt;0,IF(AH295="○","入力済","未入力"),"")</f>
        <v/>
      </c>
      <c r="AT293" s="568" t="str">
        <f>IF(OR(Q293="処遇加算Ⅰ",Q293="処遇加算Ⅱ"),IF(OR(AI293="○",AI293="令和６年度中に満たす"),"入力済","未入力"),"")</f>
        <v/>
      </c>
      <c r="AU293" s="569" t="str">
        <f>IF(Q293="処遇加算Ⅲ",IF(AJ293="○","入力済","未入力"),"")</f>
        <v/>
      </c>
      <c r="AV293" s="567" t="str">
        <f>IF(Q293="処遇加算Ⅰ",IF(OR(AK293="○",AK293="令和６年度中に満たす"),"入力済","未入力"),"")</f>
        <v/>
      </c>
      <c r="AW293" s="56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2" t="str">
        <f>IF(Q294="特定加算Ⅰ",IF(AM294="","未入力","入力済"),"")</f>
        <v/>
      </c>
      <c r="AY293" s="552" t="str">
        <f>G293</f>
        <v/>
      </c>
    </row>
    <row r="294" spans="1:51" ht="32.1" customHeight="1">
      <c r="A294" s="1281"/>
      <c r="B294" s="1220"/>
      <c r="C294" s="1220"/>
      <c r="D294" s="1220"/>
      <c r="E294" s="1220"/>
      <c r="F294" s="1220"/>
      <c r="G294" s="1223"/>
      <c r="H294" s="1223"/>
      <c r="I294" s="1223"/>
      <c r="J294" s="1223"/>
      <c r="K294" s="1223"/>
      <c r="L294" s="1226"/>
      <c r="M294" s="1229"/>
      <c r="N294" s="570" t="s">
        <v>174</v>
      </c>
      <c r="O294" s="161"/>
      <c r="P294" s="571" t="str">
        <f>IFERROR(VLOOKUP(K293,【参考】数式用!$A$5:$J$27,MATCH(O294,【参考】数式用!$B$4:$J$4,0)+1,0),"")</f>
        <v/>
      </c>
      <c r="Q294" s="161"/>
      <c r="R294" s="571" t="str">
        <f>IFERROR(VLOOKUP(K293,【参考】数式用!$A$5:$J$27,MATCH(Q294,【参考】数式用!$B$4:$J$4,0)+1,0),"")</f>
        <v/>
      </c>
      <c r="S294" s="182" t="s">
        <v>19</v>
      </c>
      <c r="T294" s="572">
        <v>6</v>
      </c>
      <c r="U294" s="183" t="s">
        <v>10</v>
      </c>
      <c r="V294" s="118">
        <v>4</v>
      </c>
      <c r="W294" s="183" t="s">
        <v>45</v>
      </c>
      <c r="X294" s="572">
        <v>6</v>
      </c>
      <c r="Y294" s="183" t="s">
        <v>10</v>
      </c>
      <c r="Z294" s="118">
        <v>5</v>
      </c>
      <c r="AA294" s="183" t="s">
        <v>13</v>
      </c>
      <c r="AB294" s="573" t="s">
        <v>24</v>
      </c>
      <c r="AC294" s="574">
        <f t="shared" si="382"/>
        <v>2</v>
      </c>
      <c r="AD294" s="183" t="s">
        <v>38</v>
      </c>
      <c r="AE294" s="575" t="str">
        <f>IFERROR(ROUNDDOWN(ROUND(L293*R294,0)*M293,0)*AC294,"")</f>
        <v/>
      </c>
      <c r="AF294" s="576" t="str">
        <f>IFERROR(ROUNDDOWN(ROUND(L293*(R294-P294),0)*M293,0)*AC294,"")</f>
        <v/>
      </c>
      <c r="AG294" s="577"/>
      <c r="AH294" s="462"/>
      <c r="AI294" s="463"/>
      <c r="AJ294" s="464"/>
      <c r="AK294" s="465"/>
      <c r="AL294" s="466"/>
      <c r="AM294" s="467"/>
      <c r="AN294" s="57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9"/>
      <c r="AP294" s="566" t="str">
        <f>IF(K293&lt;&gt;"","P列・R列に色付け","")</f>
        <v/>
      </c>
      <c r="AY294" s="552" t="str">
        <f>G293</f>
        <v/>
      </c>
    </row>
    <row r="295" spans="1:51" ht="32.1" customHeight="1" thickBot="1">
      <c r="A295" s="1282"/>
      <c r="B295" s="1221"/>
      <c r="C295" s="1221"/>
      <c r="D295" s="1221"/>
      <c r="E295" s="1221"/>
      <c r="F295" s="1221"/>
      <c r="G295" s="1224"/>
      <c r="H295" s="1224"/>
      <c r="I295" s="1224"/>
      <c r="J295" s="1224"/>
      <c r="K295" s="1224"/>
      <c r="L295" s="1227"/>
      <c r="M295" s="1230"/>
      <c r="N295" s="580" t="s">
        <v>140</v>
      </c>
      <c r="O295" s="164"/>
      <c r="P295" s="600" t="str">
        <f>IFERROR(VLOOKUP(K293,【参考】数式用!$A$5:$J$27,MATCH(O295,【参考】数式用!$B$4:$J$4,0)+1,0),"")</f>
        <v/>
      </c>
      <c r="Q295" s="162"/>
      <c r="R295" s="581" t="str">
        <f>IFERROR(VLOOKUP(K293,【参考】数式用!$A$5:$J$27,MATCH(Q295,【参考】数式用!$B$4:$J$4,0)+1,0),"")</f>
        <v/>
      </c>
      <c r="S295" s="582" t="s">
        <v>19</v>
      </c>
      <c r="T295" s="583">
        <v>6</v>
      </c>
      <c r="U295" s="584" t="s">
        <v>10</v>
      </c>
      <c r="V295" s="119">
        <v>4</v>
      </c>
      <c r="W295" s="584" t="s">
        <v>45</v>
      </c>
      <c r="X295" s="583">
        <v>6</v>
      </c>
      <c r="Y295" s="584" t="s">
        <v>10</v>
      </c>
      <c r="Z295" s="119">
        <v>5</v>
      </c>
      <c r="AA295" s="584" t="s">
        <v>13</v>
      </c>
      <c r="AB295" s="585" t="s">
        <v>24</v>
      </c>
      <c r="AC295" s="586">
        <f t="shared" si="382"/>
        <v>2</v>
      </c>
      <c r="AD295" s="584" t="s">
        <v>38</v>
      </c>
      <c r="AE295" s="599" t="str">
        <f>IFERROR(ROUNDDOWN(ROUND(L293*R295,0)*M293,0)*AC295,"")</f>
        <v/>
      </c>
      <c r="AF295" s="588" t="str">
        <f>IFERROR(ROUNDDOWN(ROUND(L293*(R295-P295),0)*M293,0)*AC295,"")</f>
        <v/>
      </c>
      <c r="AG295" s="589">
        <f t="shared" si="336"/>
        <v>0</v>
      </c>
      <c r="AH295" s="468"/>
      <c r="AI295" s="469"/>
      <c r="AJ295" s="470"/>
      <c r="AK295" s="471"/>
      <c r="AL295" s="472"/>
      <c r="AM295" s="473"/>
      <c r="AN295" s="59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1" t="str">
        <f>IF(K293&lt;&gt;"","P列・R列に色付け","")</f>
        <v/>
      </c>
      <c r="AQ295" s="592"/>
      <c r="AR295" s="592"/>
      <c r="AX295" s="593"/>
      <c r="AY295" s="552"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6" t="s">
        <v>197</v>
      </c>
      <c r="O296" s="160"/>
      <c r="P296" s="557" t="str">
        <f>IFERROR(VLOOKUP(K296,【参考】数式用!$A$5:$J$27,MATCH(O296,【参考】数式用!$B$4:$J$4,0)+1,0),"")</f>
        <v/>
      </c>
      <c r="Q296" s="160"/>
      <c r="R296" s="557" t="str">
        <f>IFERROR(VLOOKUP(K296,【参考】数式用!$A$5:$J$27,MATCH(Q296,【参考】数式用!$B$4:$J$4,0)+1,0),"")</f>
        <v/>
      </c>
      <c r="S296" s="558" t="s">
        <v>19</v>
      </c>
      <c r="T296" s="559">
        <v>6</v>
      </c>
      <c r="U296" s="211" t="s">
        <v>10</v>
      </c>
      <c r="V296" s="79">
        <v>4</v>
      </c>
      <c r="W296" s="211" t="s">
        <v>45</v>
      </c>
      <c r="X296" s="559">
        <v>6</v>
      </c>
      <c r="Y296" s="211" t="s">
        <v>10</v>
      </c>
      <c r="Z296" s="79">
        <v>5</v>
      </c>
      <c r="AA296" s="211" t="s">
        <v>13</v>
      </c>
      <c r="AB296" s="560" t="s">
        <v>24</v>
      </c>
      <c r="AC296" s="561">
        <f t="shared" si="382"/>
        <v>2</v>
      </c>
      <c r="AD296" s="211" t="s">
        <v>38</v>
      </c>
      <c r="AE296" s="562" t="str">
        <f>IFERROR(ROUNDDOWN(ROUND(L296*R296,0)*M296,0)*AC296,"")</f>
        <v/>
      </c>
      <c r="AF296" s="563" t="str">
        <f>IFERROR(ROUNDDOWN(ROUND(L296*(R296-P296),0)*M296,0)*AC296,"")</f>
        <v/>
      </c>
      <c r="AG296" s="564"/>
      <c r="AH296" s="474"/>
      <c r="AI296" s="482"/>
      <c r="AJ296" s="479"/>
      <c r="AK296" s="480"/>
      <c r="AL296" s="460"/>
      <c r="AM296" s="461"/>
      <c r="AN296" s="565" t="str">
        <f t="shared" ref="AN296" si="395">IF(AP296="","",IF(R296&lt;P296,"！加算の要件上は問題ありませんが、令和６年３月と比較して４・５月に加算率が下がる計画になっています。",""))</f>
        <v/>
      </c>
      <c r="AP296" s="566" t="str">
        <f>IF(K296&lt;&gt;"","P列・R列に色付け","")</f>
        <v/>
      </c>
      <c r="AQ296" s="567" t="str">
        <f>IFERROR(VLOOKUP(K296,【参考】数式用!$AJ$2:$AK$24,2,FALSE),"")</f>
        <v/>
      </c>
      <c r="AR296" s="569" t="str">
        <f>Q296&amp;Q297&amp;Q298</f>
        <v/>
      </c>
      <c r="AS296" s="567" t="str">
        <f t="shared" ref="AS296" si="396">IF(AG298&lt;&gt;0,IF(AH298="○","入力済","未入力"),"")</f>
        <v/>
      </c>
      <c r="AT296" s="568" t="str">
        <f>IF(OR(Q296="処遇加算Ⅰ",Q296="処遇加算Ⅱ"),IF(OR(AI296="○",AI296="令和６年度中に満たす"),"入力済","未入力"),"")</f>
        <v/>
      </c>
      <c r="AU296" s="569" t="str">
        <f>IF(Q296="処遇加算Ⅲ",IF(AJ296="○","入力済","未入力"),"")</f>
        <v/>
      </c>
      <c r="AV296" s="567" t="str">
        <f>IF(Q296="処遇加算Ⅰ",IF(OR(AK296="○",AK296="令和６年度中に満たす"),"入力済","未入力"),"")</f>
        <v/>
      </c>
      <c r="AW296" s="56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2" t="str">
        <f>IF(Q297="特定加算Ⅰ",IF(AM297="","未入力","入力済"),"")</f>
        <v/>
      </c>
      <c r="AY296" s="552" t="str">
        <f>G296</f>
        <v/>
      </c>
    </row>
    <row r="297" spans="1:51" ht="32.1" customHeight="1">
      <c r="A297" s="1281"/>
      <c r="B297" s="1220"/>
      <c r="C297" s="1220"/>
      <c r="D297" s="1220"/>
      <c r="E297" s="1220"/>
      <c r="F297" s="1220"/>
      <c r="G297" s="1223"/>
      <c r="H297" s="1223"/>
      <c r="I297" s="1223"/>
      <c r="J297" s="1223"/>
      <c r="K297" s="1223"/>
      <c r="L297" s="1226"/>
      <c r="M297" s="1229"/>
      <c r="N297" s="570" t="s">
        <v>174</v>
      </c>
      <c r="O297" s="161"/>
      <c r="P297" s="571" t="str">
        <f>IFERROR(VLOOKUP(K296,【参考】数式用!$A$5:$J$27,MATCH(O297,【参考】数式用!$B$4:$J$4,0)+1,0),"")</f>
        <v/>
      </c>
      <c r="Q297" s="161"/>
      <c r="R297" s="571" t="str">
        <f>IFERROR(VLOOKUP(K296,【参考】数式用!$A$5:$J$27,MATCH(Q297,【参考】数式用!$B$4:$J$4,0)+1,0),"")</f>
        <v/>
      </c>
      <c r="S297" s="182" t="s">
        <v>19</v>
      </c>
      <c r="T297" s="572">
        <v>6</v>
      </c>
      <c r="U297" s="183" t="s">
        <v>10</v>
      </c>
      <c r="V297" s="118">
        <v>4</v>
      </c>
      <c r="W297" s="183" t="s">
        <v>45</v>
      </c>
      <c r="X297" s="572">
        <v>6</v>
      </c>
      <c r="Y297" s="183" t="s">
        <v>10</v>
      </c>
      <c r="Z297" s="118">
        <v>5</v>
      </c>
      <c r="AA297" s="183" t="s">
        <v>13</v>
      </c>
      <c r="AB297" s="573" t="s">
        <v>24</v>
      </c>
      <c r="AC297" s="574">
        <f t="shared" si="382"/>
        <v>2</v>
      </c>
      <c r="AD297" s="183" t="s">
        <v>38</v>
      </c>
      <c r="AE297" s="575" t="str">
        <f>IFERROR(ROUNDDOWN(ROUND(L296*R297,0)*M296,0)*AC297,"")</f>
        <v/>
      </c>
      <c r="AF297" s="576" t="str">
        <f>IFERROR(ROUNDDOWN(ROUND(L296*(R297-P297),0)*M296,0)*AC297,"")</f>
        <v/>
      </c>
      <c r="AG297" s="577"/>
      <c r="AH297" s="462"/>
      <c r="AI297" s="463"/>
      <c r="AJ297" s="464"/>
      <c r="AK297" s="465"/>
      <c r="AL297" s="466"/>
      <c r="AM297" s="467"/>
      <c r="AN297" s="57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9"/>
      <c r="AP297" s="566" t="str">
        <f>IF(K296&lt;&gt;"","P列・R列に色付け","")</f>
        <v/>
      </c>
      <c r="AY297" s="552" t="str">
        <f>G296</f>
        <v/>
      </c>
    </row>
    <row r="298" spans="1:51" ht="32.1" customHeight="1" thickBot="1">
      <c r="A298" s="1282"/>
      <c r="B298" s="1221"/>
      <c r="C298" s="1221"/>
      <c r="D298" s="1221"/>
      <c r="E298" s="1221"/>
      <c r="F298" s="1221"/>
      <c r="G298" s="1224"/>
      <c r="H298" s="1224"/>
      <c r="I298" s="1224"/>
      <c r="J298" s="1224"/>
      <c r="K298" s="1224"/>
      <c r="L298" s="1227"/>
      <c r="M298" s="1230"/>
      <c r="N298" s="580" t="s">
        <v>140</v>
      </c>
      <c r="O298" s="164"/>
      <c r="P298" s="600" t="str">
        <f>IFERROR(VLOOKUP(K296,【参考】数式用!$A$5:$J$27,MATCH(O298,【参考】数式用!$B$4:$J$4,0)+1,0),"")</f>
        <v/>
      </c>
      <c r="Q298" s="162"/>
      <c r="R298" s="581" t="str">
        <f>IFERROR(VLOOKUP(K296,【参考】数式用!$A$5:$J$27,MATCH(Q298,【参考】数式用!$B$4:$J$4,0)+1,0),"")</f>
        <v/>
      </c>
      <c r="S298" s="582" t="s">
        <v>19</v>
      </c>
      <c r="T298" s="583">
        <v>6</v>
      </c>
      <c r="U298" s="584" t="s">
        <v>10</v>
      </c>
      <c r="V298" s="119">
        <v>4</v>
      </c>
      <c r="W298" s="584" t="s">
        <v>45</v>
      </c>
      <c r="X298" s="583">
        <v>6</v>
      </c>
      <c r="Y298" s="584" t="s">
        <v>10</v>
      </c>
      <c r="Z298" s="119">
        <v>5</v>
      </c>
      <c r="AA298" s="584" t="s">
        <v>13</v>
      </c>
      <c r="AB298" s="585" t="s">
        <v>24</v>
      </c>
      <c r="AC298" s="586">
        <f t="shared" si="382"/>
        <v>2</v>
      </c>
      <c r="AD298" s="584" t="s">
        <v>38</v>
      </c>
      <c r="AE298" s="599" t="str">
        <f>IFERROR(ROUNDDOWN(ROUND(L296*R298,0)*M296,0)*AC298,"")</f>
        <v/>
      </c>
      <c r="AF298" s="588" t="str">
        <f>IFERROR(ROUNDDOWN(ROUND(L296*(R298-P298),0)*M296,0)*AC298,"")</f>
        <v/>
      </c>
      <c r="AG298" s="589">
        <f t="shared" si="336"/>
        <v>0</v>
      </c>
      <c r="AH298" s="468"/>
      <c r="AI298" s="469"/>
      <c r="AJ298" s="470"/>
      <c r="AK298" s="471"/>
      <c r="AL298" s="472"/>
      <c r="AM298" s="473"/>
      <c r="AN298" s="59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1" t="str">
        <f>IF(K296&lt;&gt;"","P列・R列に色付け","")</f>
        <v/>
      </c>
      <c r="AQ298" s="592"/>
      <c r="AR298" s="592"/>
      <c r="AX298" s="593"/>
      <c r="AY298" s="552"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6" t="s">
        <v>197</v>
      </c>
      <c r="O299" s="160"/>
      <c r="P299" s="557" t="str">
        <f>IFERROR(VLOOKUP(K299,【参考】数式用!$A$5:$J$27,MATCH(O299,【参考】数式用!$B$4:$J$4,0)+1,0),"")</f>
        <v/>
      </c>
      <c r="Q299" s="160"/>
      <c r="R299" s="557" t="str">
        <f>IFERROR(VLOOKUP(K299,【参考】数式用!$A$5:$J$27,MATCH(Q299,【参考】数式用!$B$4:$J$4,0)+1,0),"")</f>
        <v/>
      </c>
      <c r="S299" s="558" t="s">
        <v>19</v>
      </c>
      <c r="T299" s="559">
        <v>6</v>
      </c>
      <c r="U299" s="211" t="s">
        <v>10</v>
      </c>
      <c r="V299" s="79">
        <v>4</v>
      </c>
      <c r="W299" s="211" t="s">
        <v>45</v>
      </c>
      <c r="X299" s="559">
        <v>6</v>
      </c>
      <c r="Y299" s="211" t="s">
        <v>10</v>
      </c>
      <c r="Z299" s="79">
        <v>5</v>
      </c>
      <c r="AA299" s="211" t="s">
        <v>13</v>
      </c>
      <c r="AB299" s="560" t="s">
        <v>24</v>
      </c>
      <c r="AC299" s="561">
        <f t="shared" si="382"/>
        <v>2</v>
      </c>
      <c r="AD299" s="211" t="s">
        <v>38</v>
      </c>
      <c r="AE299" s="562" t="str">
        <f>IFERROR(ROUNDDOWN(ROUND(L299*R299,0)*M299,0)*AC299,"")</f>
        <v/>
      </c>
      <c r="AF299" s="563" t="str">
        <f>IFERROR(ROUNDDOWN(ROUND(L299*(R299-P299),0)*M299,0)*AC299,"")</f>
        <v/>
      </c>
      <c r="AG299" s="564"/>
      <c r="AH299" s="474"/>
      <c r="AI299" s="482"/>
      <c r="AJ299" s="479"/>
      <c r="AK299" s="480"/>
      <c r="AL299" s="460"/>
      <c r="AM299" s="461"/>
      <c r="AN299" s="565" t="str">
        <f t="shared" ref="AN299" si="399">IF(AP299="","",IF(R299&lt;P299,"！加算の要件上は問題ありませんが、令和６年３月と比較して４・５月に加算率が下がる計画になっています。",""))</f>
        <v/>
      </c>
      <c r="AP299" s="566" t="str">
        <f>IF(K299&lt;&gt;"","P列・R列に色付け","")</f>
        <v/>
      </c>
      <c r="AQ299" s="567" t="str">
        <f>IFERROR(VLOOKUP(K299,【参考】数式用!$AJ$2:$AK$24,2,FALSE),"")</f>
        <v/>
      </c>
      <c r="AR299" s="569" t="str">
        <f>Q299&amp;Q300&amp;Q301</f>
        <v/>
      </c>
      <c r="AS299" s="567" t="str">
        <f t="shared" ref="AS299" si="400">IF(AG301&lt;&gt;0,IF(AH301="○","入力済","未入力"),"")</f>
        <v/>
      </c>
      <c r="AT299" s="568" t="str">
        <f>IF(OR(Q299="処遇加算Ⅰ",Q299="処遇加算Ⅱ"),IF(OR(AI299="○",AI299="令和６年度中に満たす"),"入力済","未入力"),"")</f>
        <v/>
      </c>
      <c r="AU299" s="569" t="str">
        <f>IF(Q299="処遇加算Ⅲ",IF(AJ299="○","入力済","未入力"),"")</f>
        <v/>
      </c>
      <c r="AV299" s="567" t="str">
        <f>IF(Q299="処遇加算Ⅰ",IF(OR(AK299="○",AK299="令和６年度中に満たす"),"入力済","未入力"),"")</f>
        <v/>
      </c>
      <c r="AW299" s="56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2" t="str">
        <f>IF(Q300="特定加算Ⅰ",IF(AM300="","未入力","入力済"),"")</f>
        <v/>
      </c>
      <c r="AY299" s="552" t="str">
        <f>G299</f>
        <v/>
      </c>
    </row>
    <row r="300" spans="1:51" ht="32.1" customHeight="1">
      <c r="A300" s="1281"/>
      <c r="B300" s="1220"/>
      <c r="C300" s="1220"/>
      <c r="D300" s="1220"/>
      <c r="E300" s="1220"/>
      <c r="F300" s="1220"/>
      <c r="G300" s="1223"/>
      <c r="H300" s="1223"/>
      <c r="I300" s="1223"/>
      <c r="J300" s="1223"/>
      <c r="K300" s="1223"/>
      <c r="L300" s="1226"/>
      <c r="M300" s="1229"/>
      <c r="N300" s="570" t="s">
        <v>174</v>
      </c>
      <c r="O300" s="161"/>
      <c r="P300" s="571" t="str">
        <f>IFERROR(VLOOKUP(K299,【参考】数式用!$A$5:$J$27,MATCH(O300,【参考】数式用!$B$4:$J$4,0)+1,0),"")</f>
        <v/>
      </c>
      <c r="Q300" s="161"/>
      <c r="R300" s="571" t="str">
        <f>IFERROR(VLOOKUP(K299,【参考】数式用!$A$5:$J$27,MATCH(Q300,【参考】数式用!$B$4:$J$4,0)+1,0),"")</f>
        <v/>
      </c>
      <c r="S300" s="182" t="s">
        <v>19</v>
      </c>
      <c r="T300" s="572">
        <v>6</v>
      </c>
      <c r="U300" s="183" t="s">
        <v>10</v>
      </c>
      <c r="V300" s="118">
        <v>4</v>
      </c>
      <c r="W300" s="183" t="s">
        <v>45</v>
      </c>
      <c r="X300" s="572">
        <v>6</v>
      </c>
      <c r="Y300" s="183" t="s">
        <v>10</v>
      </c>
      <c r="Z300" s="118">
        <v>5</v>
      </c>
      <c r="AA300" s="183" t="s">
        <v>13</v>
      </c>
      <c r="AB300" s="573" t="s">
        <v>24</v>
      </c>
      <c r="AC300" s="574">
        <f t="shared" si="382"/>
        <v>2</v>
      </c>
      <c r="AD300" s="183" t="s">
        <v>38</v>
      </c>
      <c r="AE300" s="575" t="str">
        <f>IFERROR(ROUNDDOWN(ROUND(L299*R300,0)*M299,0)*AC300,"")</f>
        <v/>
      </c>
      <c r="AF300" s="576" t="str">
        <f>IFERROR(ROUNDDOWN(ROUND(L299*(R300-P300),0)*M299,0)*AC300,"")</f>
        <v/>
      </c>
      <c r="AG300" s="577"/>
      <c r="AH300" s="462"/>
      <c r="AI300" s="463"/>
      <c r="AJ300" s="464"/>
      <c r="AK300" s="465"/>
      <c r="AL300" s="466"/>
      <c r="AM300" s="467"/>
      <c r="AN300" s="57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9"/>
      <c r="AP300" s="566" t="str">
        <f>IF(K299&lt;&gt;"","P列・R列に色付け","")</f>
        <v/>
      </c>
      <c r="AY300" s="552" t="str">
        <f>G299</f>
        <v/>
      </c>
    </row>
    <row r="301" spans="1:51" ht="32.1" customHeight="1" thickBot="1">
      <c r="A301" s="1282"/>
      <c r="B301" s="1221"/>
      <c r="C301" s="1221"/>
      <c r="D301" s="1221"/>
      <c r="E301" s="1221"/>
      <c r="F301" s="1221"/>
      <c r="G301" s="1224"/>
      <c r="H301" s="1224"/>
      <c r="I301" s="1224"/>
      <c r="J301" s="1224"/>
      <c r="K301" s="1224"/>
      <c r="L301" s="1227"/>
      <c r="M301" s="1230"/>
      <c r="N301" s="580" t="s">
        <v>140</v>
      </c>
      <c r="O301" s="164"/>
      <c r="P301" s="600" t="str">
        <f>IFERROR(VLOOKUP(K299,【参考】数式用!$A$5:$J$27,MATCH(O301,【参考】数式用!$B$4:$J$4,0)+1,0),"")</f>
        <v/>
      </c>
      <c r="Q301" s="162"/>
      <c r="R301" s="581" t="str">
        <f>IFERROR(VLOOKUP(K299,【参考】数式用!$A$5:$J$27,MATCH(Q301,【参考】数式用!$B$4:$J$4,0)+1,0),"")</f>
        <v/>
      </c>
      <c r="S301" s="582" t="s">
        <v>19</v>
      </c>
      <c r="T301" s="583">
        <v>6</v>
      </c>
      <c r="U301" s="584" t="s">
        <v>10</v>
      </c>
      <c r="V301" s="119">
        <v>4</v>
      </c>
      <c r="W301" s="584" t="s">
        <v>45</v>
      </c>
      <c r="X301" s="583">
        <v>6</v>
      </c>
      <c r="Y301" s="584" t="s">
        <v>10</v>
      </c>
      <c r="Z301" s="119">
        <v>5</v>
      </c>
      <c r="AA301" s="584" t="s">
        <v>13</v>
      </c>
      <c r="AB301" s="585" t="s">
        <v>24</v>
      </c>
      <c r="AC301" s="586">
        <f t="shared" si="382"/>
        <v>2</v>
      </c>
      <c r="AD301" s="584" t="s">
        <v>38</v>
      </c>
      <c r="AE301" s="599" t="str">
        <f>IFERROR(ROUNDDOWN(ROUND(L299*R301,0)*M299,0)*AC301,"")</f>
        <v/>
      </c>
      <c r="AF301" s="588" t="str">
        <f>IFERROR(ROUNDDOWN(ROUND(L299*(R301-P301),0)*M299,0)*AC301,"")</f>
        <v/>
      </c>
      <c r="AG301" s="589">
        <f t="shared" si="336"/>
        <v>0</v>
      </c>
      <c r="AH301" s="468"/>
      <c r="AI301" s="469"/>
      <c r="AJ301" s="470"/>
      <c r="AK301" s="471"/>
      <c r="AL301" s="472"/>
      <c r="AM301" s="473"/>
      <c r="AN301" s="59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1" t="str">
        <f>IF(K299&lt;&gt;"","P列・R列に色付け","")</f>
        <v/>
      </c>
      <c r="AQ301" s="592"/>
      <c r="AR301" s="592"/>
      <c r="AX301" s="593"/>
      <c r="AY301" s="552"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6" t="s">
        <v>197</v>
      </c>
      <c r="O302" s="160"/>
      <c r="P302" s="557" t="str">
        <f>IFERROR(VLOOKUP(K302,【参考】数式用!$A$5:$J$27,MATCH(O302,【参考】数式用!$B$4:$J$4,0)+1,0),"")</f>
        <v/>
      </c>
      <c r="Q302" s="160"/>
      <c r="R302" s="557" t="str">
        <f>IFERROR(VLOOKUP(K302,【参考】数式用!$A$5:$J$27,MATCH(Q302,【参考】数式用!$B$4:$J$4,0)+1,0),"")</f>
        <v/>
      </c>
      <c r="S302" s="558" t="s">
        <v>19</v>
      </c>
      <c r="T302" s="559">
        <v>6</v>
      </c>
      <c r="U302" s="211" t="s">
        <v>10</v>
      </c>
      <c r="V302" s="79">
        <v>4</v>
      </c>
      <c r="W302" s="211" t="s">
        <v>45</v>
      </c>
      <c r="X302" s="559">
        <v>6</v>
      </c>
      <c r="Y302" s="211" t="s">
        <v>10</v>
      </c>
      <c r="Z302" s="79">
        <v>5</v>
      </c>
      <c r="AA302" s="211" t="s">
        <v>13</v>
      </c>
      <c r="AB302" s="560" t="s">
        <v>24</v>
      </c>
      <c r="AC302" s="561">
        <f t="shared" si="382"/>
        <v>2</v>
      </c>
      <c r="AD302" s="211" t="s">
        <v>38</v>
      </c>
      <c r="AE302" s="562" t="str">
        <f>IFERROR(ROUNDDOWN(ROUND(L302*R302,0)*M302,0)*AC302,"")</f>
        <v/>
      </c>
      <c r="AF302" s="563" t="str">
        <f>IFERROR(ROUNDDOWN(ROUND(L302*(R302-P302),0)*M302,0)*AC302,"")</f>
        <v/>
      </c>
      <c r="AG302" s="564"/>
      <c r="AH302" s="474"/>
      <c r="AI302" s="482"/>
      <c r="AJ302" s="479"/>
      <c r="AK302" s="480"/>
      <c r="AL302" s="460"/>
      <c r="AM302" s="461"/>
      <c r="AN302" s="565" t="str">
        <f t="shared" ref="AN302" si="403">IF(AP302="","",IF(R302&lt;P302,"！加算の要件上は問題ありませんが、令和６年３月と比較して４・５月に加算率が下がる計画になっています。",""))</f>
        <v/>
      </c>
      <c r="AP302" s="566" t="str">
        <f>IF(K302&lt;&gt;"","P列・R列に色付け","")</f>
        <v/>
      </c>
      <c r="AQ302" s="567" t="str">
        <f>IFERROR(VLOOKUP(K302,【参考】数式用!$AJ$2:$AK$24,2,FALSE),"")</f>
        <v/>
      </c>
      <c r="AR302" s="569" t="str">
        <f>Q302&amp;Q303&amp;Q304</f>
        <v/>
      </c>
      <c r="AS302" s="567" t="str">
        <f t="shared" ref="AS302" si="404">IF(AG304&lt;&gt;0,IF(AH304="○","入力済","未入力"),"")</f>
        <v/>
      </c>
      <c r="AT302" s="568" t="str">
        <f>IF(OR(Q302="処遇加算Ⅰ",Q302="処遇加算Ⅱ"),IF(OR(AI302="○",AI302="令和６年度中に満たす"),"入力済","未入力"),"")</f>
        <v/>
      </c>
      <c r="AU302" s="569" t="str">
        <f>IF(Q302="処遇加算Ⅲ",IF(AJ302="○","入力済","未入力"),"")</f>
        <v/>
      </c>
      <c r="AV302" s="567" t="str">
        <f>IF(Q302="処遇加算Ⅰ",IF(OR(AK302="○",AK302="令和６年度中に満たす"),"入力済","未入力"),"")</f>
        <v/>
      </c>
      <c r="AW302" s="56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2" t="str">
        <f>IF(Q303="特定加算Ⅰ",IF(AM303="","未入力","入力済"),"")</f>
        <v/>
      </c>
      <c r="AY302" s="552" t="str">
        <f>G302</f>
        <v/>
      </c>
    </row>
    <row r="303" spans="1:51" ht="32.1" customHeight="1">
      <c r="A303" s="1281"/>
      <c r="B303" s="1220"/>
      <c r="C303" s="1220"/>
      <c r="D303" s="1220"/>
      <c r="E303" s="1220"/>
      <c r="F303" s="1220"/>
      <c r="G303" s="1223"/>
      <c r="H303" s="1223"/>
      <c r="I303" s="1223"/>
      <c r="J303" s="1223"/>
      <c r="K303" s="1223"/>
      <c r="L303" s="1226"/>
      <c r="M303" s="1229"/>
      <c r="N303" s="570" t="s">
        <v>174</v>
      </c>
      <c r="O303" s="161"/>
      <c r="P303" s="571" t="str">
        <f>IFERROR(VLOOKUP(K302,【参考】数式用!$A$5:$J$27,MATCH(O303,【参考】数式用!$B$4:$J$4,0)+1,0),"")</f>
        <v/>
      </c>
      <c r="Q303" s="161"/>
      <c r="R303" s="571" t="str">
        <f>IFERROR(VLOOKUP(K302,【参考】数式用!$A$5:$J$27,MATCH(Q303,【参考】数式用!$B$4:$J$4,0)+1,0),"")</f>
        <v/>
      </c>
      <c r="S303" s="182" t="s">
        <v>19</v>
      </c>
      <c r="T303" s="572">
        <v>6</v>
      </c>
      <c r="U303" s="183" t="s">
        <v>10</v>
      </c>
      <c r="V303" s="118">
        <v>4</v>
      </c>
      <c r="W303" s="183" t="s">
        <v>45</v>
      </c>
      <c r="X303" s="572">
        <v>6</v>
      </c>
      <c r="Y303" s="183" t="s">
        <v>10</v>
      </c>
      <c r="Z303" s="118">
        <v>5</v>
      </c>
      <c r="AA303" s="183" t="s">
        <v>13</v>
      </c>
      <c r="AB303" s="573" t="s">
        <v>24</v>
      </c>
      <c r="AC303" s="574">
        <f t="shared" si="382"/>
        <v>2</v>
      </c>
      <c r="AD303" s="183" t="s">
        <v>38</v>
      </c>
      <c r="AE303" s="575" t="str">
        <f>IFERROR(ROUNDDOWN(ROUND(L302*R303,0)*M302,0)*AC303,"")</f>
        <v/>
      </c>
      <c r="AF303" s="576" t="str">
        <f>IFERROR(ROUNDDOWN(ROUND(L302*(R303-P303),0)*M302,0)*AC303,"")</f>
        <v/>
      </c>
      <c r="AG303" s="577"/>
      <c r="AH303" s="462"/>
      <c r="AI303" s="463"/>
      <c r="AJ303" s="464"/>
      <c r="AK303" s="465"/>
      <c r="AL303" s="466"/>
      <c r="AM303" s="467"/>
      <c r="AN303" s="57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9"/>
      <c r="AP303" s="566" t="str">
        <f>IF(K302&lt;&gt;"","P列・R列に色付け","")</f>
        <v/>
      </c>
      <c r="AY303" s="552" t="str">
        <f>G302</f>
        <v/>
      </c>
    </row>
    <row r="304" spans="1:51" ht="32.1" customHeight="1" thickBot="1">
      <c r="A304" s="1282"/>
      <c r="B304" s="1221"/>
      <c r="C304" s="1221"/>
      <c r="D304" s="1221"/>
      <c r="E304" s="1221"/>
      <c r="F304" s="1221"/>
      <c r="G304" s="1224"/>
      <c r="H304" s="1224"/>
      <c r="I304" s="1224"/>
      <c r="J304" s="1224"/>
      <c r="K304" s="1224"/>
      <c r="L304" s="1227"/>
      <c r="M304" s="1230"/>
      <c r="N304" s="580" t="s">
        <v>140</v>
      </c>
      <c r="O304" s="164"/>
      <c r="P304" s="600" t="str">
        <f>IFERROR(VLOOKUP(K302,【参考】数式用!$A$5:$J$27,MATCH(O304,【参考】数式用!$B$4:$J$4,0)+1,0),"")</f>
        <v/>
      </c>
      <c r="Q304" s="162"/>
      <c r="R304" s="581" t="str">
        <f>IFERROR(VLOOKUP(K302,【参考】数式用!$A$5:$J$27,MATCH(Q304,【参考】数式用!$B$4:$J$4,0)+1,0),"")</f>
        <v/>
      </c>
      <c r="S304" s="582" t="s">
        <v>19</v>
      </c>
      <c r="T304" s="583">
        <v>6</v>
      </c>
      <c r="U304" s="584" t="s">
        <v>10</v>
      </c>
      <c r="V304" s="119">
        <v>4</v>
      </c>
      <c r="W304" s="584" t="s">
        <v>45</v>
      </c>
      <c r="X304" s="583">
        <v>6</v>
      </c>
      <c r="Y304" s="584" t="s">
        <v>10</v>
      </c>
      <c r="Z304" s="119">
        <v>5</v>
      </c>
      <c r="AA304" s="584" t="s">
        <v>13</v>
      </c>
      <c r="AB304" s="585" t="s">
        <v>24</v>
      </c>
      <c r="AC304" s="586">
        <f t="shared" si="382"/>
        <v>2</v>
      </c>
      <c r="AD304" s="584" t="s">
        <v>38</v>
      </c>
      <c r="AE304" s="599" t="str">
        <f>IFERROR(ROUNDDOWN(ROUND(L302*R304,0)*M302,0)*AC304,"")</f>
        <v/>
      </c>
      <c r="AF304" s="588" t="str">
        <f>IFERROR(ROUNDDOWN(ROUND(L302*(R304-P304),0)*M302,0)*AC304,"")</f>
        <v/>
      </c>
      <c r="AG304" s="589">
        <f t="shared" si="336"/>
        <v>0</v>
      </c>
      <c r="AH304" s="468"/>
      <c r="AI304" s="469"/>
      <c r="AJ304" s="470"/>
      <c r="AK304" s="471"/>
      <c r="AL304" s="472"/>
      <c r="AM304" s="473"/>
      <c r="AN304" s="59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1" t="str">
        <f>IF(K302&lt;&gt;"","P列・R列に色付け","")</f>
        <v/>
      </c>
      <c r="AQ304" s="592"/>
      <c r="AR304" s="592"/>
      <c r="AX304" s="593"/>
      <c r="AY304" s="552"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6" t="s">
        <v>197</v>
      </c>
      <c r="O305" s="160"/>
      <c r="P305" s="557" t="str">
        <f>IFERROR(VLOOKUP(K305,【参考】数式用!$A$5:$J$27,MATCH(O305,【参考】数式用!$B$4:$J$4,0)+1,0),"")</f>
        <v/>
      </c>
      <c r="Q305" s="160"/>
      <c r="R305" s="557" t="str">
        <f>IFERROR(VLOOKUP(K305,【参考】数式用!$A$5:$J$27,MATCH(Q305,【参考】数式用!$B$4:$J$4,0)+1,0),"")</f>
        <v/>
      </c>
      <c r="S305" s="558" t="s">
        <v>19</v>
      </c>
      <c r="T305" s="559">
        <v>6</v>
      </c>
      <c r="U305" s="211" t="s">
        <v>10</v>
      </c>
      <c r="V305" s="79">
        <v>4</v>
      </c>
      <c r="W305" s="211" t="s">
        <v>45</v>
      </c>
      <c r="X305" s="559">
        <v>6</v>
      </c>
      <c r="Y305" s="211" t="s">
        <v>10</v>
      </c>
      <c r="Z305" s="79">
        <v>5</v>
      </c>
      <c r="AA305" s="211" t="s">
        <v>13</v>
      </c>
      <c r="AB305" s="560" t="s">
        <v>24</v>
      </c>
      <c r="AC305" s="561">
        <f t="shared" si="382"/>
        <v>2</v>
      </c>
      <c r="AD305" s="211" t="s">
        <v>38</v>
      </c>
      <c r="AE305" s="562" t="str">
        <f>IFERROR(ROUNDDOWN(ROUND(L305*R305,0)*M305,0)*AC305,"")</f>
        <v/>
      </c>
      <c r="AF305" s="563" t="str">
        <f>IFERROR(ROUNDDOWN(ROUND(L305*(R305-P305),0)*M305,0)*AC305,"")</f>
        <v/>
      </c>
      <c r="AG305" s="564"/>
      <c r="AH305" s="474"/>
      <c r="AI305" s="482"/>
      <c r="AJ305" s="479"/>
      <c r="AK305" s="480"/>
      <c r="AL305" s="460"/>
      <c r="AM305" s="461"/>
      <c r="AN305" s="565" t="str">
        <f t="shared" ref="AN305" si="407">IF(AP305="","",IF(R305&lt;P305,"！加算の要件上は問題ありませんが、令和６年３月と比較して４・５月に加算率が下がる計画になっています。",""))</f>
        <v/>
      </c>
      <c r="AP305" s="566" t="str">
        <f>IF(K305&lt;&gt;"","P列・R列に色付け","")</f>
        <v/>
      </c>
      <c r="AQ305" s="567" t="str">
        <f>IFERROR(VLOOKUP(K305,【参考】数式用!$AJ$2:$AK$24,2,FALSE),"")</f>
        <v/>
      </c>
      <c r="AR305" s="569" t="str">
        <f>Q305&amp;Q306&amp;Q307</f>
        <v/>
      </c>
      <c r="AS305" s="567" t="str">
        <f t="shared" ref="AS305" si="408">IF(AG307&lt;&gt;0,IF(AH307="○","入力済","未入力"),"")</f>
        <v/>
      </c>
      <c r="AT305" s="568" t="str">
        <f>IF(OR(Q305="処遇加算Ⅰ",Q305="処遇加算Ⅱ"),IF(OR(AI305="○",AI305="令和６年度中に満たす"),"入力済","未入力"),"")</f>
        <v/>
      </c>
      <c r="AU305" s="569" t="str">
        <f>IF(Q305="処遇加算Ⅲ",IF(AJ305="○","入力済","未入力"),"")</f>
        <v/>
      </c>
      <c r="AV305" s="567" t="str">
        <f>IF(Q305="処遇加算Ⅰ",IF(OR(AK305="○",AK305="令和６年度中に満たす"),"入力済","未入力"),"")</f>
        <v/>
      </c>
      <c r="AW305" s="56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2" t="str">
        <f>IF(Q306="特定加算Ⅰ",IF(AM306="","未入力","入力済"),"")</f>
        <v/>
      </c>
      <c r="AY305" s="552" t="str">
        <f>G305</f>
        <v/>
      </c>
    </row>
    <row r="306" spans="1:51" ht="32.1" customHeight="1">
      <c r="A306" s="1281"/>
      <c r="B306" s="1220"/>
      <c r="C306" s="1220"/>
      <c r="D306" s="1220"/>
      <c r="E306" s="1220"/>
      <c r="F306" s="1220"/>
      <c r="G306" s="1223"/>
      <c r="H306" s="1223"/>
      <c r="I306" s="1223"/>
      <c r="J306" s="1223"/>
      <c r="K306" s="1223"/>
      <c r="L306" s="1226"/>
      <c r="M306" s="1229"/>
      <c r="N306" s="570" t="s">
        <v>174</v>
      </c>
      <c r="O306" s="161"/>
      <c r="P306" s="571" t="str">
        <f>IFERROR(VLOOKUP(K305,【参考】数式用!$A$5:$J$27,MATCH(O306,【参考】数式用!$B$4:$J$4,0)+1,0),"")</f>
        <v/>
      </c>
      <c r="Q306" s="161"/>
      <c r="R306" s="571" t="str">
        <f>IFERROR(VLOOKUP(K305,【参考】数式用!$A$5:$J$27,MATCH(Q306,【参考】数式用!$B$4:$J$4,0)+1,0),"")</f>
        <v/>
      </c>
      <c r="S306" s="182" t="s">
        <v>19</v>
      </c>
      <c r="T306" s="572">
        <v>6</v>
      </c>
      <c r="U306" s="183" t="s">
        <v>10</v>
      </c>
      <c r="V306" s="118">
        <v>4</v>
      </c>
      <c r="W306" s="183" t="s">
        <v>45</v>
      </c>
      <c r="X306" s="572">
        <v>6</v>
      </c>
      <c r="Y306" s="183" t="s">
        <v>10</v>
      </c>
      <c r="Z306" s="118">
        <v>5</v>
      </c>
      <c r="AA306" s="183" t="s">
        <v>13</v>
      </c>
      <c r="AB306" s="573" t="s">
        <v>24</v>
      </c>
      <c r="AC306" s="574">
        <f t="shared" si="382"/>
        <v>2</v>
      </c>
      <c r="AD306" s="183" t="s">
        <v>38</v>
      </c>
      <c r="AE306" s="575" t="str">
        <f>IFERROR(ROUNDDOWN(ROUND(L305*R306,0)*M305,0)*AC306,"")</f>
        <v/>
      </c>
      <c r="AF306" s="576" t="str">
        <f>IFERROR(ROUNDDOWN(ROUND(L305*(R306-P306),0)*M305,0)*AC306,"")</f>
        <v/>
      </c>
      <c r="AG306" s="577"/>
      <c r="AH306" s="462"/>
      <c r="AI306" s="463"/>
      <c r="AJ306" s="464"/>
      <c r="AK306" s="465"/>
      <c r="AL306" s="466"/>
      <c r="AM306" s="467"/>
      <c r="AN306" s="57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9"/>
      <c r="AP306" s="566" t="str">
        <f>IF(K305&lt;&gt;"","P列・R列に色付け","")</f>
        <v/>
      </c>
      <c r="AY306" s="552" t="str">
        <f>G305</f>
        <v/>
      </c>
    </row>
    <row r="307" spans="1:51" ht="32.1" customHeight="1" thickBot="1">
      <c r="A307" s="1282"/>
      <c r="B307" s="1221"/>
      <c r="C307" s="1221"/>
      <c r="D307" s="1221"/>
      <c r="E307" s="1221"/>
      <c r="F307" s="1221"/>
      <c r="G307" s="1224"/>
      <c r="H307" s="1224"/>
      <c r="I307" s="1224"/>
      <c r="J307" s="1224"/>
      <c r="K307" s="1224"/>
      <c r="L307" s="1227"/>
      <c r="M307" s="1230"/>
      <c r="N307" s="580" t="s">
        <v>140</v>
      </c>
      <c r="O307" s="164"/>
      <c r="P307" s="600" t="str">
        <f>IFERROR(VLOOKUP(K305,【参考】数式用!$A$5:$J$27,MATCH(O307,【参考】数式用!$B$4:$J$4,0)+1,0),"")</f>
        <v/>
      </c>
      <c r="Q307" s="162"/>
      <c r="R307" s="581" t="str">
        <f>IFERROR(VLOOKUP(K305,【参考】数式用!$A$5:$J$27,MATCH(Q307,【参考】数式用!$B$4:$J$4,0)+1,0),"")</f>
        <v/>
      </c>
      <c r="S307" s="582" t="s">
        <v>19</v>
      </c>
      <c r="T307" s="583">
        <v>6</v>
      </c>
      <c r="U307" s="584" t="s">
        <v>10</v>
      </c>
      <c r="V307" s="119">
        <v>4</v>
      </c>
      <c r="W307" s="584" t="s">
        <v>45</v>
      </c>
      <c r="X307" s="583">
        <v>6</v>
      </c>
      <c r="Y307" s="584" t="s">
        <v>10</v>
      </c>
      <c r="Z307" s="119">
        <v>5</v>
      </c>
      <c r="AA307" s="584" t="s">
        <v>13</v>
      </c>
      <c r="AB307" s="585" t="s">
        <v>24</v>
      </c>
      <c r="AC307" s="586">
        <f t="shared" si="382"/>
        <v>2</v>
      </c>
      <c r="AD307" s="584" t="s">
        <v>38</v>
      </c>
      <c r="AE307" s="599" t="str">
        <f>IFERROR(ROUNDDOWN(ROUND(L305*R307,0)*M305,0)*AC307,"")</f>
        <v/>
      </c>
      <c r="AF307" s="588" t="str">
        <f>IFERROR(ROUNDDOWN(ROUND(L305*(R307-P307),0)*M305,0)*AC307,"")</f>
        <v/>
      </c>
      <c r="AG307" s="589">
        <f t="shared" si="336"/>
        <v>0</v>
      </c>
      <c r="AH307" s="468"/>
      <c r="AI307" s="469"/>
      <c r="AJ307" s="470"/>
      <c r="AK307" s="471"/>
      <c r="AL307" s="472"/>
      <c r="AM307" s="473"/>
      <c r="AN307" s="59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1" t="str">
        <f>IF(K305&lt;&gt;"","P列・R列に色付け","")</f>
        <v/>
      </c>
      <c r="AQ307" s="592"/>
      <c r="AR307" s="592"/>
      <c r="AX307" s="593"/>
      <c r="AY307" s="552"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6" t="s">
        <v>197</v>
      </c>
      <c r="O308" s="160"/>
      <c r="P308" s="557" t="str">
        <f>IFERROR(VLOOKUP(K308,【参考】数式用!$A$5:$J$27,MATCH(O308,【参考】数式用!$B$4:$J$4,0)+1,0),"")</f>
        <v/>
      </c>
      <c r="Q308" s="160"/>
      <c r="R308" s="557" t="str">
        <f>IFERROR(VLOOKUP(K308,【参考】数式用!$A$5:$J$27,MATCH(Q308,【参考】数式用!$B$4:$J$4,0)+1,0),"")</f>
        <v/>
      </c>
      <c r="S308" s="558" t="s">
        <v>19</v>
      </c>
      <c r="T308" s="559">
        <v>6</v>
      </c>
      <c r="U308" s="211" t="s">
        <v>10</v>
      </c>
      <c r="V308" s="79">
        <v>4</v>
      </c>
      <c r="W308" s="211" t="s">
        <v>45</v>
      </c>
      <c r="X308" s="559">
        <v>6</v>
      </c>
      <c r="Y308" s="211" t="s">
        <v>10</v>
      </c>
      <c r="Z308" s="79">
        <v>5</v>
      </c>
      <c r="AA308" s="211" t="s">
        <v>13</v>
      </c>
      <c r="AB308" s="560" t="s">
        <v>24</v>
      </c>
      <c r="AC308" s="561">
        <f t="shared" si="382"/>
        <v>2</v>
      </c>
      <c r="AD308" s="211" t="s">
        <v>38</v>
      </c>
      <c r="AE308" s="562" t="str">
        <f>IFERROR(ROUNDDOWN(ROUND(L308*R308,0)*M308,0)*AC308,"")</f>
        <v/>
      </c>
      <c r="AF308" s="563" t="str">
        <f>IFERROR(ROUNDDOWN(ROUND(L308*(R308-P308),0)*M308,0)*AC308,"")</f>
        <v/>
      </c>
      <c r="AG308" s="564"/>
      <c r="AH308" s="474"/>
      <c r="AI308" s="482"/>
      <c r="AJ308" s="479"/>
      <c r="AK308" s="480"/>
      <c r="AL308" s="460"/>
      <c r="AM308" s="461"/>
      <c r="AN308" s="565" t="str">
        <f t="shared" ref="AN308" si="411">IF(AP308="","",IF(R308&lt;P308,"！加算の要件上は問題ありませんが、令和６年３月と比較して４・５月に加算率が下がる計画になっています。",""))</f>
        <v/>
      </c>
      <c r="AP308" s="566" t="str">
        <f>IF(K308&lt;&gt;"","P列・R列に色付け","")</f>
        <v/>
      </c>
      <c r="AQ308" s="567" t="str">
        <f>IFERROR(VLOOKUP(K308,【参考】数式用!$AJ$2:$AK$24,2,FALSE),"")</f>
        <v/>
      </c>
      <c r="AR308" s="569" t="str">
        <f>Q308&amp;Q309&amp;Q310</f>
        <v/>
      </c>
      <c r="AS308" s="567" t="str">
        <f t="shared" ref="AS308" si="412">IF(AG310&lt;&gt;0,IF(AH310="○","入力済","未入力"),"")</f>
        <v/>
      </c>
      <c r="AT308" s="568" t="str">
        <f>IF(OR(Q308="処遇加算Ⅰ",Q308="処遇加算Ⅱ"),IF(OR(AI308="○",AI308="令和６年度中に満たす"),"入力済","未入力"),"")</f>
        <v/>
      </c>
      <c r="AU308" s="569" t="str">
        <f>IF(Q308="処遇加算Ⅲ",IF(AJ308="○","入力済","未入力"),"")</f>
        <v/>
      </c>
      <c r="AV308" s="567" t="str">
        <f>IF(Q308="処遇加算Ⅰ",IF(OR(AK308="○",AK308="令和６年度中に満たす"),"入力済","未入力"),"")</f>
        <v/>
      </c>
      <c r="AW308" s="56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2" t="str">
        <f>IF(Q309="特定加算Ⅰ",IF(AM309="","未入力","入力済"),"")</f>
        <v/>
      </c>
      <c r="AY308" s="552" t="str">
        <f>G308</f>
        <v/>
      </c>
    </row>
    <row r="309" spans="1:51" ht="32.1" customHeight="1">
      <c r="A309" s="1281"/>
      <c r="B309" s="1220"/>
      <c r="C309" s="1220"/>
      <c r="D309" s="1220"/>
      <c r="E309" s="1220"/>
      <c r="F309" s="1220"/>
      <c r="G309" s="1223"/>
      <c r="H309" s="1223"/>
      <c r="I309" s="1223"/>
      <c r="J309" s="1223"/>
      <c r="K309" s="1223"/>
      <c r="L309" s="1226"/>
      <c r="M309" s="1229"/>
      <c r="N309" s="570" t="s">
        <v>174</v>
      </c>
      <c r="O309" s="161"/>
      <c r="P309" s="571" t="str">
        <f>IFERROR(VLOOKUP(K308,【参考】数式用!$A$5:$J$27,MATCH(O309,【参考】数式用!$B$4:$J$4,0)+1,0),"")</f>
        <v/>
      </c>
      <c r="Q309" s="161"/>
      <c r="R309" s="571" t="str">
        <f>IFERROR(VLOOKUP(K308,【参考】数式用!$A$5:$J$27,MATCH(Q309,【参考】数式用!$B$4:$J$4,0)+1,0),"")</f>
        <v/>
      </c>
      <c r="S309" s="182" t="s">
        <v>19</v>
      </c>
      <c r="T309" s="572">
        <v>6</v>
      </c>
      <c r="U309" s="183" t="s">
        <v>10</v>
      </c>
      <c r="V309" s="118">
        <v>4</v>
      </c>
      <c r="W309" s="183" t="s">
        <v>45</v>
      </c>
      <c r="X309" s="572">
        <v>6</v>
      </c>
      <c r="Y309" s="183" t="s">
        <v>10</v>
      </c>
      <c r="Z309" s="118">
        <v>5</v>
      </c>
      <c r="AA309" s="183" t="s">
        <v>13</v>
      </c>
      <c r="AB309" s="573" t="s">
        <v>24</v>
      </c>
      <c r="AC309" s="574">
        <f t="shared" si="382"/>
        <v>2</v>
      </c>
      <c r="AD309" s="183" t="s">
        <v>38</v>
      </c>
      <c r="AE309" s="575" t="str">
        <f>IFERROR(ROUNDDOWN(ROUND(L308*R309,0)*M308,0)*AC309,"")</f>
        <v/>
      </c>
      <c r="AF309" s="576" t="str">
        <f>IFERROR(ROUNDDOWN(ROUND(L308*(R309-P309),0)*M308,0)*AC309,"")</f>
        <v/>
      </c>
      <c r="AG309" s="577"/>
      <c r="AH309" s="462"/>
      <c r="AI309" s="463"/>
      <c r="AJ309" s="464"/>
      <c r="AK309" s="465"/>
      <c r="AL309" s="466"/>
      <c r="AM309" s="467"/>
      <c r="AN309" s="57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9"/>
      <c r="AP309" s="566" t="str">
        <f>IF(K308&lt;&gt;"","P列・R列に色付け","")</f>
        <v/>
      </c>
      <c r="AY309" s="552" t="str">
        <f>G308</f>
        <v/>
      </c>
    </row>
    <row r="310" spans="1:51" ht="32.1" customHeight="1" thickBot="1">
      <c r="A310" s="1282"/>
      <c r="B310" s="1221"/>
      <c r="C310" s="1221"/>
      <c r="D310" s="1221"/>
      <c r="E310" s="1221"/>
      <c r="F310" s="1221"/>
      <c r="G310" s="1224"/>
      <c r="H310" s="1224"/>
      <c r="I310" s="1224"/>
      <c r="J310" s="1224"/>
      <c r="K310" s="1224"/>
      <c r="L310" s="1227"/>
      <c r="M310" s="1230"/>
      <c r="N310" s="580" t="s">
        <v>140</v>
      </c>
      <c r="O310" s="164"/>
      <c r="P310" s="600" t="str">
        <f>IFERROR(VLOOKUP(K308,【参考】数式用!$A$5:$J$27,MATCH(O310,【参考】数式用!$B$4:$J$4,0)+1,0),"")</f>
        <v/>
      </c>
      <c r="Q310" s="162"/>
      <c r="R310" s="581" t="str">
        <f>IFERROR(VLOOKUP(K308,【参考】数式用!$A$5:$J$27,MATCH(Q310,【参考】数式用!$B$4:$J$4,0)+1,0),"")</f>
        <v/>
      </c>
      <c r="S310" s="582" t="s">
        <v>19</v>
      </c>
      <c r="T310" s="583">
        <v>6</v>
      </c>
      <c r="U310" s="584" t="s">
        <v>10</v>
      </c>
      <c r="V310" s="119">
        <v>4</v>
      </c>
      <c r="W310" s="584" t="s">
        <v>45</v>
      </c>
      <c r="X310" s="583">
        <v>6</v>
      </c>
      <c r="Y310" s="584" t="s">
        <v>10</v>
      </c>
      <c r="Z310" s="119">
        <v>5</v>
      </c>
      <c r="AA310" s="584" t="s">
        <v>13</v>
      </c>
      <c r="AB310" s="585" t="s">
        <v>24</v>
      </c>
      <c r="AC310" s="586">
        <f t="shared" si="382"/>
        <v>2</v>
      </c>
      <c r="AD310" s="584" t="s">
        <v>38</v>
      </c>
      <c r="AE310" s="599" t="str">
        <f>IFERROR(ROUNDDOWN(ROUND(L308*R310,0)*M308,0)*AC310,"")</f>
        <v/>
      </c>
      <c r="AF310" s="588" t="str">
        <f>IFERROR(ROUNDDOWN(ROUND(L308*(R310-P310),0)*M308,0)*AC310,"")</f>
        <v/>
      </c>
      <c r="AG310" s="589">
        <f t="shared" si="336"/>
        <v>0</v>
      </c>
      <c r="AH310" s="468"/>
      <c r="AI310" s="469"/>
      <c r="AJ310" s="470"/>
      <c r="AK310" s="471"/>
      <c r="AL310" s="472"/>
      <c r="AM310" s="473"/>
      <c r="AN310" s="59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1" t="str">
        <f>IF(K308&lt;&gt;"","P列・R列に色付け","")</f>
        <v/>
      </c>
      <c r="AQ310" s="592"/>
      <c r="AR310" s="592"/>
      <c r="AX310" s="593"/>
      <c r="AY310" s="552"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6" t="s">
        <v>197</v>
      </c>
      <c r="O311" s="160"/>
      <c r="P311" s="557" t="str">
        <f>IFERROR(VLOOKUP(K311,【参考】数式用!$A$5:$J$27,MATCH(O311,【参考】数式用!$B$4:$J$4,0)+1,0),"")</f>
        <v/>
      </c>
      <c r="Q311" s="160"/>
      <c r="R311" s="557" t="str">
        <f>IFERROR(VLOOKUP(K311,【参考】数式用!$A$5:$J$27,MATCH(Q311,【参考】数式用!$B$4:$J$4,0)+1,0),"")</f>
        <v/>
      </c>
      <c r="S311" s="558" t="s">
        <v>19</v>
      </c>
      <c r="T311" s="559">
        <v>6</v>
      </c>
      <c r="U311" s="211" t="s">
        <v>10</v>
      </c>
      <c r="V311" s="79">
        <v>4</v>
      </c>
      <c r="W311" s="211" t="s">
        <v>45</v>
      </c>
      <c r="X311" s="559">
        <v>6</v>
      </c>
      <c r="Y311" s="211" t="s">
        <v>10</v>
      </c>
      <c r="Z311" s="79">
        <v>5</v>
      </c>
      <c r="AA311" s="211" t="s">
        <v>13</v>
      </c>
      <c r="AB311" s="560" t="s">
        <v>24</v>
      </c>
      <c r="AC311" s="561">
        <f t="shared" si="382"/>
        <v>2</v>
      </c>
      <c r="AD311" s="211" t="s">
        <v>38</v>
      </c>
      <c r="AE311" s="562" t="str">
        <f>IFERROR(ROUNDDOWN(ROUND(L311*R311,0)*M311,0)*AC311,"")</f>
        <v/>
      </c>
      <c r="AF311" s="563" t="str">
        <f>IFERROR(ROUNDDOWN(ROUND(L311*(R311-P311),0)*M311,0)*AC311,"")</f>
        <v/>
      </c>
      <c r="AG311" s="564"/>
      <c r="AH311" s="474"/>
      <c r="AI311" s="482"/>
      <c r="AJ311" s="479"/>
      <c r="AK311" s="480"/>
      <c r="AL311" s="460"/>
      <c r="AM311" s="461"/>
      <c r="AN311" s="565" t="str">
        <f t="shared" ref="AN311" si="415">IF(AP311="","",IF(R311&lt;P311,"！加算の要件上は問題ありませんが、令和６年３月と比較して４・５月に加算率が下がる計画になっています。",""))</f>
        <v/>
      </c>
      <c r="AP311" s="566" t="str">
        <f>IF(K311&lt;&gt;"","P列・R列に色付け","")</f>
        <v/>
      </c>
      <c r="AQ311" s="567" t="str">
        <f>IFERROR(VLOOKUP(K311,【参考】数式用!$AJ$2:$AK$24,2,FALSE),"")</f>
        <v/>
      </c>
      <c r="AR311" s="569" t="str">
        <f>Q311&amp;Q312&amp;Q313</f>
        <v/>
      </c>
      <c r="AS311" s="567" t="str">
        <f t="shared" ref="AS311" si="416">IF(AG313&lt;&gt;0,IF(AH313="○","入力済","未入力"),"")</f>
        <v/>
      </c>
      <c r="AT311" s="568" t="str">
        <f>IF(OR(Q311="処遇加算Ⅰ",Q311="処遇加算Ⅱ"),IF(OR(AI311="○",AI311="令和６年度中に満たす"),"入力済","未入力"),"")</f>
        <v/>
      </c>
      <c r="AU311" s="569" t="str">
        <f>IF(Q311="処遇加算Ⅲ",IF(AJ311="○","入力済","未入力"),"")</f>
        <v/>
      </c>
      <c r="AV311" s="567" t="str">
        <f>IF(Q311="処遇加算Ⅰ",IF(OR(AK311="○",AK311="令和６年度中に満たす"),"入力済","未入力"),"")</f>
        <v/>
      </c>
      <c r="AW311" s="56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2" t="str">
        <f>IF(Q312="特定加算Ⅰ",IF(AM312="","未入力","入力済"),"")</f>
        <v/>
      </c>
      <c r="AY311" s="552" t="str">
        <f>G311</f>
        <v/>
      </c>
    </row>
    <row r="312" spans="1:51" ht="32.1" customHeight="1">
      <c r="A312" s="1281"/>
      <c r="B312" s="1220"/>
      <c r="C312" s="1220"/>
      <c r="D312" s="1220"/>
      <c r="E312" s="1220"/>
      <c r="F312" s="1220"/>
      <c r="G312" s="1223"/>
      <c r="H312" s="1223"/>
      <c r="I312" s="1223"/>
      <c r="J312" s="1223"/>
      <c r="K312" s="1223"/>
      <c r="L312" s="1226"/>
      <c r="M312" s="1229"/>
      <c r="N312" s="570" t="s">
        <v>174</v>
      </c>
      <c r="O312" s="161"/>
      <c r="P312" s="571" t="str">
        <f>IFERROR(VLOOKUP(K311,【参考】数式用!$A$5:$J$27,MATCH(O312,【参考】数式用!$B$4:$J$4,0)+1,0),"")</f>
        <v/>
      </c>
      <c r="Q312" s="161"/>
      <c r="R312" s="571" t="str">
        <f>IFERROR(VLOOKUP(K311,【参考】数式用!$A$5:$J$27,MATCH(Q312,【参考】数式用!$B$4:$J$4,0)+1,0),"")</f>
        <v/>
      </c>
      <c r="S312" s="182" t="s">
        <v>19</v>
      </c>
      <c r="T312" s="572">
        <v>6</v>
      </c>
      <c r="U312" s="183" t="s">
        <v>10</v>
      </c>
      <c r="V312" s="118">
        <v>4</v>
      </c>
      <c r="W312" s="183" t="s">
        <v>45</v>
      </c>
      <c r="X312" s="572">
        <v>6</v>
      </c>
      <c r="Y312" s="183" t="s">
        <v>10</v>
      </c>
      <c r="Z312" s="118">
        <v>5</v>
      </c>
      <c r="AA312" s="183" t="s">
        <v>13</v>
      </c>
      <c r="AB312" s="573" t="s">
        <v>24</v>
      </c>
      <c r="AC312" s="574">
        <f t="shared" si="382"/>
        <v>2</v>
      </c>
      <c r="AD312" s="183" t="s">
        <v>38</v>
      </c>
      <c r="AE312" s="575" t="str">
        <f>IFERROR(ROUNDDOWN(ROUND(L311*R312,0)*M311,0)*AC312,"")</f>
        <v/>
      </c>
      <c r="AF312" s="576" t="str">
        <f>IFERROR(ROUNDDOWN(ROUND(L311*(R312-P312),0)*M311,0)*AC312,"")</f>
        <v/>
      </c>
      <c r="AG312" s="577"/>
      <c r="AH312" s="462"/>
      <c r="AI312" s="463"/>
      <c r="AJ312" s="464"/>
      <c r="AK312" s="465"/>
      <c r="AL312" s="466"/>
      <c r="AM312" s="467"/>
      <c r="AN312" s="57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9"/>
      <c r="AP312" s="566" t="str">
        <f>IF(K311&lt;&gt;"","P列・R列に色付け","")</f>
        <v/>
      </c>
      <c r="AY312" s="552" t="str">
        <f>G311</f>
        <v/>
      </c>
    </row>
    <row r="313" spans="1:51" ht="32.1" customHeight="1" thickBot="1">
      <c r="A313" s="1282"/>
      <c r="B313" s="1221"/>
      <c r="C313" s="1221"/>
      <c r="D313" s="1221"/>
      <c r="E313" s="1221"/>
      <c r="F313" s="1221"/>
      <c r="G313" s="1224"/>
      <c r="H313" s="1224"/>
      <c r="I313" s="1224"/>
      <c r="J313" s="1224"/>
      <c r="K313" s="1224"/>
      <c r="L313" s="1227"/>
      <c r="M313" s="1230"/>
      <c r="N313" s="580" t="s">
        <v>140</v>
      </c>
      <c r="O313" s="692"/>
      <c r="P313" s="691" t="str">
        <f>IFERROR(VLOOKUP(K311,【参考】数式用!$A$5:$J$27,MATCH(O313,【参考】数式用!$B$4:$J$4,0)+1,0),"")</f>
        <v/>
      </c>
      <c r="Q313" s="162"/>
      <c r="R313" s="581" t="str">
        <f>IFERROR(VLOOKUP(K311,【参考】数式用!$A$5:$J$27,MATCH(Q313,【参考】数式用!$B$4:$J$4,0)+1,0),"")</f>
        <v/>
      </c>
      <c r="S313" s="582" t="s">
        <v>19</v>
      </c>
      <c r="T313" s="583">
        <v>6</v>
      </c>
      <c r="U313" s="584" t="s">
        <v>10</v>
      </c>
      <c r="V313" s="119">
        <v>4</v>
      </c>
      <c r="W313" s="584" t="s">
        <v>45</v>
      </c>
      <c r="X313" s="583">
        <v>6</v>
      </c>
      <c r="Y313" s="584" t="s">
        <v>10</v>
      </c>
      <c r="Z313" s="119">
        <v>5</v>
      </c>
      <c r="AA313" s="584" t="s">
        <v>13</v>
      </c>
      <c r="AB313" s="585" t="s">
        <v>24</v>
      </c>
      <c r="AC313" s="586">
        <f t="shared" si="382"/>
        <v>2</v>
      </c>
      <c r="AD313" s="584" t="s">
        <v>38</v>
      </c>
      <c r="AE313" s="599" t="str">
        <f>IFERROR(ROUNDDOWN(ROUND(L311*R313,0)*M311,0)*AC313,"")</f>
        <v/>
      </c>
      <c r="AF313" s="588" t="str">
        <f>IFERROR(ROUNDDOWN(ROUND(L311*(R313-P313),0)*M311,0)*AC313,"")</f>
        <v/>
      </c>
      <c r="AG313" s="589">
        <f t="shared" si="336"/>
        <v>0</v>
      </c>
      <c r="AH313" s="468"/>
      <c r="AI313" s="469"/>
      <c r="AJ313" s="470"/>
      <c r="AK313" s="471"/>
      <c r="AL313" s="472"/>
      <c r="AM313" s="473"/>
      <c r="AN313" s="59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6" t="str">
        <f>IF(K311&lt;&gt;"","P列・R列に色付け","")</f>
        <v/>
      </c>
      <c r="AQ313" s="592"/>
      <c r="AR313" s="592"/>
      <c r="AX313" s="593"/>
      <c r="AY313" s="552" t="str">
        <f>G311</f>
        <v/>
      </c>
    </row>
    <row r="314" spans="1:51">
      <c r="K314" s="500"/>
      <c r="L314" s="437"/>
      <c r="M314" s="437"/>
      <c r="N314" s="437"/>
      <c r="O314" s="608"/>
      <c r="P314" s="609"/>
      <c r="Q314" s="608"/>
      <c r="R314" s="609"/>
      <c r="S314" s="437"/>
      <c r="AP314" s="172"/>
      <c r="AQ314" s="172"/>
      <c r="AR314" s="172"/>
      <c r="AS314" s="172"/>
      <c r="AT314" s="172"/>
      <c r="AU314" s="172"/>
      <c r="AV314" s="172"/>
      <c r="AW314" s="172"/>
      <c r="AX314" s="172"/>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2.625" style="172" customWidth="1"/>
    <col min="8" max="8" width="9" style="172" customWidth="1"/>
    <col min="9" max="9" width="9.375" style="689" customWidth="1"/>
    <col min="10" max="10" width="14.625" style="172" customWidth="1"/>
    <col min="11" max="11" width="17.375" style="282" customWidth="1"/>
    <col min="12" max="12" width="14" style="172" customWidth="1"/>
    <col min="13" max="13" width="7.625" style="172" customWidth="1"/>
    <col min="14" max="14" width="15" style="612" customWidth="1"/>
    <col min="15" max="15" width="5.875" style="612" customWidth="1"/>
    <col min="16" max="16" width="2.125" style="611" customWidth="1"/>
    <col min="17" max="17" width="15" style="612" customWidth="1"/>
    <col min="18" max="18" width="2" style="612" customWidth="1"/>
    <col min="19" max="19" width="7.125" style="612" customWidth="1"/>
    <col min="20" max="20" width="18.375"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9.875" style="282" customWidth="1"/>
    <col min="28" max="29" width="2.875" style="282" customWidth="1"/>
    <col min="30" max="30" width="3.5" style="282" customWidth="1"/>
    <col min="31" max="32" width="2.875" style="282" customWidth="1"/>
    <col min="33" max="33" width="4.625" style="282" customWidth="1"/>
    <col min="34" max="34" width="6.125" style="282" customWidth="1"/>
    <col min="35" max="37" width="14.375" style="612" customWidth="1"/>
    <col min="38" max="38" width="9.875" style="172" customWidth="1"/>
    <col min="39" max="39" width="14.375" style="612" customWidth="1"/>
    <col min="40" max="40" width="9.875" style="172" customWidth="1"/>
    <col min="41" max="41" width="11.875" style="172" customWidth="1"/>
    <col min="42" max="42" width="9.875" style="172" customWidth="1"/>
    <col min="43" max="43" width="12.25" style="172" customWidth="1"/>
    <col min="44" max="44" width="11.875" style="662" customWidth="1"/>
    <col min="45" max="45" width="22.375" style="440" customWidth="1"/>
    <col min="46" max="46" width="50.625" style="440" customWidth="1"/>
    <col min="47" max="47" width="7.125" style="440" customWidth="1"/>
    <col min="48" max="62" width="6.875" style="437" hidden="1" customWidth="1"/>
    <col min="63" max="63" width="6.875" style="593" hidden="1" customWidth="1"/>
    <col min="64" max="64" width="22.125" style="172" customWidth="1"/>
    <col min="65" max="16384" width="2.5" style="172"/>
  </cols>
  <sheetData>
    <row r="1" spans="1:64" ht="29.25" customHeight="1">
      <c r="A1" s="686" t="s">
        <v>2217</v>
      </c>
      <c r="B1" s="494"/>
      <c r="C1" s="494"/>
      <c r="D1" s="494"/>
      <c r="E1" s="494"/>
      <c r="F1" s="494"/>
      <c r="G1" s="171"/>
      <c r="H1" s="171"/>
      <c r="I1" s="687"/>
      <c r="J1" s="171"/>
      <c r="K1" s="170"/>
      <c r="L1" s="171"/>
      <c r="M1" s="171"/>
      <c r="N1" s="496"/>
      <c r="O1" s="496"/>
      <c r="P1" s="613"/>
      <c r="Q1" s="614"/>
      <c r="R1" s="614"/>
      <c r="S1" s="496"/>
      <c r="T1" s="614"/>
      <c r="U1" s="613"/>
      <c r="V1" s="614"/>
      <c r="W1" s="280"/>
      <c r="X1" s="615"/>
      <c r="Y1" s="615"/>
      <c r="Z1" s="615"/>
      <c r="AA1" s="615"/>
      <c r="AB1" s="615"/>
      <c r="AC1" s="615"/>
      <c r="AD1" s="615"/>
      <c r="AE1" s="615"/>
      <c r="AF1" s="615"/>
      <c r="AG1" s="615"/>
      <c r="AH1" s="615"/>
      <c r="AI1" s="616"/>
      <c r="AJ1" s="614"/>
      <c r="AK1" s="616"/>
      <c r="AL1" s="617"/>
      <c r="AM1" s="616"/>
      <c r="AN1" s="617"/>
      <c r="AO1" s="169"/>
      <c r="AP1" s="169"/>
      <c r="AQ1" s="1336" t="s">
        <v>54</v>
      </c>
      <c r="AR1" s="1337"/>
      <c r="AS1" s="618" t="str">
        <f>IF(基本情報入力シート!C33="","",基本情報入力シート!C33)</f>
        <v>○○市</v>
      </c>
      <c r="AT1" s="619"/>
      <c r="AU1" s="620"/>
      <c r="BF1" s="593"/>
      <c r="BG1" s="172"/>
      <c r="BH1" s="172"/>
      <c r="BI1" s="172"/>
      <c r="BJ1" s="172"/>
      <c r="BK1" s="172"/>
    </row>
    <row r="2" spans="1:64" ht="21" customHeight="1" thickBot="1">
      <c r="A2" s="171"/>
      <c r="B2" s="495"/>
      <c r="C2" s="495"/>
      <c r="D2" s="495"/>
      <c r="E2" s="495"/>
      <c r="F2" s="495"/>
      <c r="G2" s="496"/>
      <c r="H2" s="496"/>
      <c r="I2" s="688"/>
      <c r="J2" s="496"/>
      <c r="K2" s="170"/>
      <c r="L2" s="496"/>
      <c r="M2" s="496"/>
      <c r="N2" s="496"/>
      <c r="O2" s="496"/>
      <c r="P2" s="613"/>
      <c r="Q2" s="614"/>
      <c r="R2" s="614"/>
      <c r="S2" s="496"/>
      <c r="T2" s="614"/>
      <c r="U2" s="613"/>
      <c r="V2" s="614"/>
      <c r="W2" s="280"/>
      <c r="X2" s="280"/>
      <c r="Y2" s="280"/>
      <c r="Z2" s="280"/>
      <c r="AA2" s="280"/>
      <c r="AB2" s="280"/>
      <c r="AC2" s="280"/>
      <c r="AD2" s="280"/>
      <c r="AE2" s="280"/>
      <c r="AF2" s="280"/>
      <c r="AG2" s="280"/>
      <c r="AH2" s="280"/>
      <c r="AI2" s="616"/>
      <c r="AJ2" s="614"/>
      <c r="AK2" s="614"/>
      <c r="AL2" s="169"/>
      <c r="AM2" s="614"/>
      <c r="AN2" s="169"/>
      <c r="AO2" s="169"/>
      <c r="AP2" s="169"/>
      <c r="AQ2" s="169"/>
      <c r="AR2" s="621"/>
      <c r="AS2" s="534"/>
      <c r="AT2" s="534"/>
      <c r="AV2" s="622"/>
      <c r="AW2" s="593"/>
      <c r="AX2" s="622"/>
      <c r="BF2" s="593"/>
      <c r="BG2" s="172"/>
      <c r="BH2" s="172"/>
      <c r="BI2" s="172"/>
      <c r="BJ2" s="172"/>
      <c r="BK2" s="172"/>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0"/>
      <c r="L3" s="505"/>
      <c r="M3" s="505"/>
      <c r="N3" s="513"/>
      <c r="O3" s="513"/>
      <c r="P3" s="623"/>
      <c r="Q3" s="624"/>
      <c r="R3" s="624"/>
      <c r="S3" s="513"/>
      <c r="T3" s="614"/>
      <c r="U3" s="613"/>
      <c r="V3" s="614"/>
      <c r="W3" s="280"/>
      <c r="X3" s="615"/>
      <c r="Y3" s="615"/>
      <c r="Z3" s="615"/>
      <c r="AA3" s="615"/>
      <c r="AB3" s="615"/>
      <c r="AC3" s="615"/>
      <c r="AD3" s="615"/>
      <c r="AE3" s="615"/>
      <c r="AF3" s="615"/>
      <c r="AG3" s="615"/>
      <c r="AH3" s="615"/>
      <c r="AI3" s="616"/>
      <c r="AJ3" s="614"/>
      <c r="AK3" s="614"/>
      <c r="AL3" s="169"/>
      <c r="AM3" s="614"/>
      <c r="AN3" s="169"/>
      <c r="AO3" s="169"/>
      <c r="AP3" s="169"/>
      <c r="AQ3" s="169"/>
      <c r="AR3" s="621"/>
      <c r="AS3" s="534"/>
      <c r="AT3" s="534"/>
      <c r="BF3" s="593"/>
      <c r="BG3" s="172"/>
      <c r="BH3" s="172"/>
      <c r="BI3" s="172"/>
      <c r="BJ3" s="172"/>
      <c r="BK3" s="172"/>
    </row>
    <row r="4" spans="1:64" ht="21" customHeight="1" thickBot="1">
      <c r="A4" s="506"/>
      <c r="B4" s="507"/>
      <c r="C4" s="507"/>
      <c r="D4" s="508"/>
      <c r="E4" s="508"/>
      <c r="F4" s="508"/>
      <c r="G4" s="509"/>
      <c r="H4" s="509"/>
      <c r="I4" s="509"/>
      <c r="J4" s="509"/>
      <c r="K4" s="509"/>
      <c r="L4" s="505"/>
      <c r="M4" s="505"/>
      <c r="N4" s="513"/>
      <c r="O4" s="513"/>
      <c r="P4" s="623"/>
      <c r="Q4" s="624"/>
      <c r="R4" s="624"/>
      <c r="S4" s="513"/>
      <c r="T4" s="614"/>
      <c r="U4" s="613"/>
      <c r="V4" s="614"/>
      <c r="W4" s="280"/>
      <c r="X4" s="615"/>
      <c r="Y4" s="615"/>
      <c r="Z4" s="615"/>
      <c r="AA4" s="615"/>
      <c r="AB4" s="615"/>
      <c r="AC4" s="615"/>
      <c r="AD4" s="615"/>
      <c r="AE4" s="615"/>
      <c r="AF4" s="615"/>
      <c r="AG4" s="615"/>
      <c r="AH4" s="615"/>
      <c r="AI4" s="616"/>
      <c r="AJ4" s="614"/>
      <c r="AK4" s="614"/>
      <c r="AL4" s="169"/>
      <c r="AM4" s="614"/>
      <c r="AN4" s="169"/>
      <c r="AO4" s="169"/>
      <c r="AP4" s="169"/>
      <c r="AQ4" s="169"/>
      <c r="AR4" s="621"/>
      <c r="AS4" s="534"/>
      <c r="AT4" s="534"/>
      <c r="BF4" s="593"/>
      <c r="BG4" s="172"/>
      <c r="BH4" s="172"/>
      <c r="BI4" s="172"/>
      <c r="BJ4" s="172"/>
      <c r="BK4" s="172"/>
    </row>
    <row r="5" spans="1:64" ht="35.25" customHeight="1">
      <c r="A5" s="1510" t="s">
        <v>2371</v>
      </c>
      <c r="B5" s="1322"/>
      <c r="C5" s="1322"/>
      <c r="D5" s="1322"/>
      <c r="E5" s="1322"/>
      <c r="F5" s="1322"/>
      <c r="G5" s="1322"/>
      <c r="H5" s="1322"/>
      <c r="I5" s="1322"/>
      <c r="J5" s="1322"/>
      <c r="K5" s="1323"/>
      <c r="L5" s="625">
        <f>IFERROR(SUMIF(T:T, "令和６年度の算定予定", AI:AI),"")</f>
        <v>42066928</v>
      </c>
      <c r="M5" s="511" t="s">
        <v>1</v>
      </c>
      <c r="N5" s="614"/>
      <c r="O5" s="513"/>
      <c r="P5" s="623"/>
      <c r="Q5" s="624"/>
      <c r="R5" s="624"/>
      <c r="S5" s="513"/>
      <c r="T5" s="614"/>
      <c r="U5" s="613"/>
      <c r="V5" s="614"/>
      <c r="W5" s="280"/>
      <c r="X5" s="615"/>
      <c r="Y5" s="615"/>
      <c r="Z5" s="615"/>
      <c r="AA5" s="615"/>
      <c r="AB5" s="615"/>
      <c r="AC5" s="615"/>
      <c r="AD5" s="615"/>
      <c r="AE5" s="615"/>
      <c r="AF5" s="615"/>
      <c r="AG5" s="615"/>
      <c r="AH5" s="615"/>
      <c r="AI5" s="616"/>
      <c r="AJ5" s="614"/>
      <c r="AK5" s="614"/>
      <c r="AL5" s="169"/>
      <c r="AM5" s="614"/>
      <c r="AN5" s="169"/>
      <c r="AO5" s="626"/>
      <c r="AP5" s="518"/>
      <c r="AQ5" s="518"/>
      <c r="AR5" s="627"/>
      <c r="AS5" s="518"/>
      <c r="AT5" s="521"/>
      <c r="AU5" s="628"/>
      <c r="BF5" s="593"/>
      <c r="BG5" s="172"/>
      <c r="BH5" s="172"/>
      <c r="BI5" s="172"/>
      <c r="BJ5" s="172"/>
      <c r="BK5" s="172"/>
    </row>
    <row r="6" spans="1:64" ht="35.25" customHeight="1" thickBot="1">
      <c r="A6" s="629"/>
      <c r="B6" s="1511" t="s">
        <v>2372</v>
      </c>
      <c r="C6" s="1322"/>
      <c r="D6" s="1322"/>
      <c r="E6" s="1322"/>
      <c r="F6" s="1322"/>
      <c r="G6" s="1322"/>
      <c r="H6" s="1322"/>
      <c r="I6" s="1322"/>
      <c r="J6" s="1322"/>
      <c r="K6" s="1323"/>
      <c r="L6" s="630">
        <f>IFERROR(SUMIF(T:T, "令和６年度の算定予定", AK:AK),"")</f>
        <v>14545339</v>
      </c>
      <c r="M6" s="511" t="s">
        <v>1</v>
      </c>
      <c r="N6" s="614"/>
      <c r="O6" s="496"/>
      <c r="P6" s="613"/>
      <c r="Q6" s="624"/>
      <c r="R6" s="624"/>
      <c r="S6" s="513"/>
      <c r="T6" s="614"/>
      <c r="U6" s="613"/>
      <c r="V6" s="614"/>
      <c r="W6" s="280"/>
      <c r="X6" s="615"/>
      <c r="Y6" s="615"/>
      <c r="Z6" s="615"/>
      <c r="AA6" s="615"/>
      <c r="AB6" s="615"/>
      <c r="AC6" s="615"/>
      <c r="AD6" s="615"/>
      <c r="AE6" s="615"/>
      <c r="AF6" s="615"/>
      <c r="AG6" s="615"/>
      <c r="AH6" s="615"/>
      <c r="AI6" s="616"/>
      <c r="AJ6" s="614"/>
      <c r="AK6" s="631" t="s">
        <v>2212</v>
      </c>
      <c r="AL6" s="632"/>
      <c r="AM6" s="532"/>
      <c r="AN6" s="632"/>
      <c r="AO6" s="633"/>
      <c r="AP6" s="521"/>
      <c r="AQ6" s="521"/>
      <c r="AR6" s="634"/>
      <c r="AS6" s="521"/>
      <c r="AT6" s="521"/>
      <c r="AU6" s="628"/>
      <c r="AY6" s="635" t="s">
        <v>2204</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29"/>
      <c r="B7" s="1511" t="s">
        <v>2373</v>
      </c>
      <c r="C7" s="1322"/>
      <c r="D7" s="1322"/>
      <c r="E7" s="1322"/>
      <c r="F7" s="1322"/>
      <c r="G7" s="1322"/>
      <c r="H7" s="1322"/>
      <c r="I7" s="1322"/>
      <c r="J7" s="1322"/>
      <c r="K7" s="1323"/>
      <c r="L7" s="630">
        <f>IFERROR(SUMIF(T:T, "令和６年度の算定予定", AM:AM),"")</f>
        <v>3717190</v>
      </c>
      <c r="M7" s="511" t="s">
        <v>1</v>
      </c>
      <c r="N7" s="614"/>
      <c r="O7" s="496"/>
      <c r="P7" s="613"/>
      <c r="Q7" s="624"/>
      <c r="R7" s="624"/>
      <c r="S7" s="513"/>
      <c r="T7" s="614"/>
      <c r="U7" s="613"/>
      <c r="V7" s="614"/>
      <c r="W7" s="280"/>
      <c r="X7" s="615"/>
      <c r="Y7" s="615"/>
      <c r="Z7" s="615"/>
      <c r="AA7" s="615"/>
      <c r="AB7" s="615"/>
      <c r="AC7" s="615"/>
      <c r="AD7" s="615"/>
      <c r="AE7" s="615"/>
      <c r="AF7" s="615"/>
      <c r="AG7" s="615"/>
      <c r="AH7" s="615"/>
      <c r="AI7" s="616"/>
      <c r="AJ7" s="614"/>
      <c r="AK7" s="1346" t="s">
        <v>2117</v>
      </c>
      <c r="AL7" s="1347"/>
      <c r="AM7" s="1347"/>
      <c r="AN7" s="1347"/>
      <c r="AO7" s="1347"/>
      <c r="AP7" s="1347"/>
      <c r="AQ7" s="1348"/>
      <c r="AR7" s="636">
        <f>SUMIF(T:T,"令和６年度の算定予定",AR:AR)</f>
        <v>2</v>
      </c>
      <c r="AS7" s="534"/>
      <c r="AT7" s="534"/>
      <c r="AY7" s="635" t="s">
        <v>2203</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37"/>
      <c r="B8" s="1511" t="s">
        <v>2374</v>
      </c>
      <c r="C8" s="1322"/>
      <c r="D8" s="1322"/>
      <c r="E8" s="1322"/>
      <c r="F8" s="1322"/>
      <c r="G8" s="1322"/>
      <c r="H8" s="1322"/>
      <c r="I8" s="1322"/>
      <c r="J8" s="1322"/>
      <c r="K8" s="1323"/>
      <c r="L8" s="638">
        <f>IFERROR(SUMIF(T:T, "令和６年度の算定予定", AJ:AJ),"")</f>
        <v>17305648</v>
      </c>
      <c r="M8" s="511" t="s">
        <v>1</v>
      </c>
      <c r="N8" s="614"/>
      <c r="O8" s="496"/>
      <c r="P8" s="613"/>
      <c r="Q8" s="631"/>
      <c r="R8" s="532"/>
      <c r="S8" s="532"/>
      <c r="T8" s="639"/>
      <c r="U8" s="640"/>
      <c r="V8" s="614"/>
      <c r="W8" s="280"/>
      <c r="X8" s="280"/>
      <c r="Y8" s="280"/>
      <c r="Z8" s="615"/>
      <c r="AA8" s="280"/>
      <c r="AB8" s="280"/>
      <c r="AC8" s="280"/>
      <c r="AD8" s="280"/>
      <c r="AE8" s="280"/>
      <c r="AF8" s="280"/>
      <c r="AG8" s="280"/>
      <c r="AH8" s="280"/>
      <c r="AI8" s="641"/>
      <c r="AJ8" s="614"/>
      <c r="AK8" s="1346" t="s">
        <v>2330</v>
      </c>
      <c r="AL8" s="1347"/>
      <c r="AM8" s="1347"/>
      <c r="AN8" s="1347"/>
      <c r="AO8" s="1347"/>
      <c r="AP8" s="1347"/>
      <c r="AQ8" s="1348"/>
      <c r="AR8" s="642">
        <f>SUM(BJ:BJ)</f>
        <v>2</v>
      </c>
      <c r="AS8" s="534"/>
      <c r="AT8" s="534"/>
      <c r="AY8" s="635" t="s">
        <v>2346</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2227</v>
      </c>
      <c r="B9" s="1513"/>
      <c r="C9" s="1513"/>
      <c r="D9" s="1513"/>
      <c r="E9" s="1513"/>
      <c r="F9" s="1513"/>
      <c r="G9" s="1513"/>
      <c r="H9" s="1513"/>
      <c r="I9" s="1513"/>
      <c r="J9" s="1513"/>
      <c r="K9" s="1514"/>
      <c r="L9" s="643">
        <f>IFERROR(SUMIF(T:T, "（参考）令和７年度の移行予定", AJ:AJ),"")</f>
        <v>9000324</v>
      </c>
      <c r="M9" s="511" t="s">
        <v>1</v>
      </c>
      <c r="N9" s="614"/>
      <c r="O9" s="496"/>
      <c r="P9" s="613"/>
      <c r="Q9" s="631"/>
      <c r="R9" s="532"/>
      <c r="S9" s="532"/>
      <c r="T9" s="639"/>
      <c r="U9" s="640"/>
      <c r="V9" s="614"/>
      <c r="W9" s="280"/>
      <c r="X9" s="280"/>
      <c r="Y9" s="280"/>
      <c r="Z9" s="615"/>
      <c r="AA9" s="280"/>
      <c r="AB9" s="280"/>
      <c r="AC9" s="280"/>
      <c r="AD9" s="280"/>
      <c r="AE9" s="280"/>
      <c r="AF9" s="280"/>
      <c r="AG9" s="280"/>
      <c r="AH9" s="280"/>
      <c r="AI9" s="641"/>
      <c r="AJ9" s="614"/>
      <c r="AK9" s="532"/>
      <c r="AL9" s="528"/>
      <c r="AM9" s="532"/>
      <c r="AO9" s="528"/>
      <c r="AP9" s="528"/>
      <c r="AQ9" s="528"/>
      <c r="AR9" s="644"/>
      <c r="AS9" s="534"/>
      <c r="AT9" s="534"/>
      <c r="AY9" s="645"/>
      <c r="AZ9" s="530"/>
      <c r="BA9" s="530"/>
      <c r="BB9" s="530"/>
      <c r="BC9" s="530"/>
      <c r="BD9" s="530"/>
      <c r="BE9" s="530"/>
      <c r="BF9" s="530"/>
      <c r="BG9" s="530"/>
      <c r="BH9" s="530"/>
      <c r="BI9" s="530"/>
      <c r="BJ9" s="530"/>
      <c r="BK9" s="530"/>
    </row>
    <row r="10" spans="1:64" ht="35.25" customHeight="1" thickBot="1">
      <c r="A10" s="1317" t="s">
        <v>2377</v>
      </c>
      <c r="B10" s="1317"/>
      <c r="C10" s="1317"/>
      <c r="D10" s="1317"/>
      <c r="E10" s="1317"/>
      <c r="F10" s="1317"/>
      <c r="G10" s="1317"/>
      <c r="H10" s="1317"/>
      <c r="I10" s="1317"/>
      <c r="J10" s="1317"/>
      <c r="K10" s="1317"/>
      <c r="L10" s="1317"/>
      <c r="M10" s="171"/>
      <c r="N10" s="496"/>
      <c r="O10" s="496"/>
      <c r="P10" s="613"/>
      <c r="Q10" s="631"/>
      <c r="R10" s="532"/>
      <c r="S10" s="532"/>
      <c r="T10" s="639"/>
      <c r="U10" s="640"/>
      <c r="V10" s="614"/>
      <c r="W10" s="280"/>
      <c r="X10" s="280"/>
      <c r="Y10" s="280"/>
      <c r="Z10" s="615"/>
      <c r="AA10" s="280"/>
      <c r="AB10" s="280"/>
      <c r="AC10" s="280"/>
      <c r="AD10" s="280"/>
      <c r="AE10" s="280"/>
      <c r="AF10" s="280"/>
      <c r="AG10" s="280"/>
      <c r="AH10" s="280"/>
      <c r="AI10" s="641"/>
      <c r="AJ10" s="614"/>
      <c r="AK10" s="614"/>
      <c r="AL10" s="169"/>
      <c r="AM10" s="614"/>
      <c r="AN10" s="528"/>
      <c r="AO10" s="528"/>
      <c r="AP10" s="528"/>
      <c r="AQ10" s="528"/>
      <c r="AR10" s="532"/>
      <c r="AS10" s="528"/>
      <c r="AT10" s="534"/>
      <c r="AV10" s="172"/>
      <c r="AW10" s="172"/>
      <c r="AX10" s="172"/>
      <c r="AY10" s="172"/>
      <c r="AZ10" s="172"/>
      <c r="BA10" s="172"/>
      <c r="BB10" s="172"/>
      <c r="BC10" s="172"/>
      <c r="BD10" s="172"/>
      <c r="BE10" s="172"/>
      <c r="BF10" s="172"/>
      <c r="BK10" s="437"/>
    </row>
    <row r="11" spans="1:64" ht="32.25" customHeight="1" thickBot="1">
      <c r="A11" s="1318"/>
      <c r="B11" s="1318"/>
      <c r="C11" s="1318"/>
      <c r="D11" s="1318"/>
      <c r="E11" s="1318"/>
      <c r="F11" s="1318"/>
      <c r="G11" s="1318"/>
      <c r="H11" s="1318"/>
      <c r="I11" s="1318"/>
      <c r="J11" s="1318"/>
      <c r="K11" s="1318"/>
      <c r="L11" s="1318"/>
      <c r="M11" s="171"/>
      <c r="N11" s="496"/>
      <c r="O11" s="496"/>
      <c r="P11" s="613"/>
      <c r="Q11" s="614"/>
      <c r="R11" s="614"/>
      <c r="S11" s="496"/>
      <c r="T11" s="614"/>
      <c r="U11" s="613"/>
      <c r="V11" s="614"/>
      <c r="W11" s="280"/>
      <c r="X11" s="615"/>
      <c r="Y11" s="615"/>
      <c r="Z11" s="615"/>
      <c r="AA11" s="615"/>
      <c r="AB11" s="615"/>
      <c r="AC11" s="615"/>
      <c r="AD11" s="615"/>
      <c r="AE11" s="615"/>
      <c r="AF11" s="615"/>
      <c r="AG11" s="615"/>
      <c r="AH11" s="615"/>
      <c r="AI11" s="646"/>
      <c r="AJ11" s="614"/>
      <c r="AK11" s="646"/>
      <c r="AL11" s="501"/>
      <c r="AM11" s="1350" t="str">
        <f>IFERROR(IF(COUNTIF(BF:BF,"未入力")=0,"○","未入力あり"),"")</f>
        <v>○</v>
      </c>
      <c r="AN11" s="1351"/>
      <c r="AO11" s="647" t="str">
        <f>IFERROR(IF(COUNTIF(BG:BG,"未入力")=0,"○","未入力あり"),"")</f>
        <v>○</v>
      </c>
      <c r="AP11" s="647" t="str">
        <f>IFERROR(IF(COUNTIF(BH:BH,"未入力")=0,"○","未入力あり"),"")</f>
        <v>○</v>
      </c>
      <c r="AQ11" s="647" t="str">
        <f>IFERROR(IF(COUNTIF(BI:BI,"未入力")=0,"○","未入力あり"),"")</f>
        <v>○</v>
      </c>
      <c r="AR11" s="648" t="str">
        <f>IF(BF7="旧特定加算相当なし","",IF(AR7&gt;=AR8,"○","×"))</f>
        <v>○</v>
      </c>
      <c r="AS11" s="649" t="str">
        <f>IF(BI7="旧特定加算Ⅰ相当なし","",IF(COUNTIF(BK:BK,"未入力")=0,"○","未入力あり"))</f>
        <v>○</v>
      </c>
      <c r="AT11" s="650" t="s">
        <v>2211</v>
      </c>
      <c r="AV11" s="651"/>
      <c r="AW11" s="651"/>
      <c r="AX11" s="172"/>
      <c r="AY11" s="172"/>
      <c r="AZ11" s="172"/>
      <c r="BA11" s="172"/>
      <c r="BB11" s="172"/>
      <c r="BC11" s="172"/>
      <c r="BD11" s="172"/>
    </row>
    <row r="12" spans="1:64" ht="53.25" customHeight="1">
      <c r="A12" s="1463"/>
      <c r="B12" s="1309" t="s">
        <v>2333</v>
      </c>
      <c r="C12" s="1310"/>
      <c r="D12" s="1310"/>
      <c r="E12" s="1310"/>
      <c r="F12" s="1311"/>
      <c r="G12" s="1315" t="s">
        <v>63</v>
      </c>
      <c r="H12" s="1268" t="s">
        <v>88</v>
      </c>
      <c r="I12" s="1268"/>
      <c r="J12" s="1276" t="s">
        <v>69</v>
      </c>
      <c r="K12" s="1262" t="s">
        <v>40</v>
      </c>
      <c r="L12" s="1264" t="s">
        <v>2181</v>
      </c>
      <c r="M12" s="1266" t="s">
        <v>67</v>
      </c>
      <c r="N12" s="1242" t="s">
        <v>2275</v>
      </c>
      <c r="O12" s="1243" t="s">
        <v>2172</v>
      </c>
      <c r="P12" s="1485" t="s">
        <v>2339</v>
      </c>
      <c r="Q12" s="1486"/>
      <c r="R12" s="1487"/>
      <c r="S12" s="1496" t="s">
        <v>2118</v>
      </c>
      <c r="T12" s="1516" t="s">
        <v>2173</v>
      </c>
      <c r="U12" s="1517"/>
      <c r="V12" s="1243" t="s">
        <v>191</v>
      </c>
      <c r="W12" s="1465" t="s">
        <v>2303</v>
      </c>
      <c r="X12" s="1478"/>
      <c r="Y12" s="1478"/>
      <c r="Z12" s="1478"/>
      <c r="AA12" s="1478"/>
      <c r="AB12" s="1478"/>
      <c r="AC12" s="1478"/>
      <c r="AD12" s="1478"/>
      <c r="AE12" s="1478"/>
      <c r="AF12" s="1478"/>
      <c r="AG12" s="1478"/>
      <c r="AH12" s="1479"/>
      <c r="AI12" s="1465" t="s">
        <v>2174</v>
      </c>
      <c r="AJ12" s="1498" t="s">
        <v>2336</v>
      </c>
      <c r="AK12" s="1500" t="s">
        <v>2200</v>
      </c>
      <c r="AL12" s="1501"/>
      <c r="AM12" s="1352" t="s">
        <v>2182</v>
      </c>
      <c r="AN12" s="1248"/>
      <c r="AO12" s="1247" t="s">
        <v>254</v>
      </c>
      <c r="AP12" s="1248"/>
      <c r="AQ12" s="540" t="s">
        <v>248</v>
      </c>
      <c r="AR12" s="540" t="s">
        <v>252</v>
      </c>
      <c r="AS12" s="541" t="s">
        <v>253</v>
      </c>
      <c r="AT12" s="1520" t="s">
        <v>2332</v>
      </c>
      <c r="AU12" s="551"/>
      <c r="AV12" s="1515" t="s">
        <v>2331</v>
      </c>
      <c r="AW12" s="1515"/>
      <c r="BL12" s="1326" t="s">
        <v>2365</v>
      </c>
    </row>
    <row r="13" spans="1:64" ht="159.75" customHeight="1" thickBot="1">
      <c r="A13" s="1464"/>
      <c r="B13" s="1312"/>
      <c r="C13" s="1313"/>
      <c r="D13" s="1313"/>
      <c r="E13" s="1313"/>
      <c r="F13" s="1314"/>
      <c r="G13" s="1316"/>
      <c r="H13" s="542" t="s">
        <v>2334</v>
      </c>
      <c r="I13" s="542" t="s">
        <v>2335</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2" t="s">
        <v>2361</v>
      </c>
      <c r="AL13" s="547" t="s">
        <v>2197</v>
      </c>
      <c r="AM13" s="547" t="s">
        <v>2179</v>
      </c>
      <c r="AN13" s="548" t="s">
        <v>2198</v>
      </c>
      <c r="AO13" s="548" t="s">
        <v>2337</v>
      </c>
      <c r="AP13" s="547" t="s">
        <v>2338</v>
      </c>
      <c r="AQ13" s="549" t="s">
        <v>247</v>
      </c>
      <c r="AR13" s="549" t="s">
        <v>2348</v>
      </c>
      <c r="AS13" s="685" t="s">
        <v>2342</v>
      </c>
      <c r="AT13" s="1325"/>
      <c r="AU13" s="653"/>
      <c r="AV13" s="552" t="s">
        <v>2193</v>
      </c>
      <c r="AW13" s="654" t="s">
        <v>2220</v>
      </c>
      <c r="AX13" s="655" t="s">
        <v>2221</v>
      </c>
      <c r="AY13" s="552" t="s">
        <v>2187</v>
      </c>
      <c r="AZ13" s="1329" t="s">
        <v>2202</v>
      </c>
      <c r="BA13" s="1329"/>
      <c r="BB13" s="1329"/>
      <c r="BC13" s="1329"/>
      <c r="BD13" s="1329"/>
      <c r="BE13" s="1329"/>
      <c r="BF13" s="552" t="s">
        <v>2201</v>
      </c>
      <c r="BG13" s="552" t="s">
        <v>2188</v>
      </c>
      <c r="BH13" s="552" t="s">
        <v>2189</v>
      </c>
      <c r="BI13" s="552" t="s">
        <v>2190</v>
      </c>
      <c r="BJ13" s="555" t="s">
        <v>2191</v>
      </c>
      <c r="BK13" s="555" t="s">
        <v>2192</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6"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2178</v>
      </c>
      <c r="U14" s="1427" t="s">
        <v>2102</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2186</v>
      </c>
      <c r="AP14" s="1387"/>
      <c r="AQ14" s="1387" t="s">
        <v>2186</v>
      </c>
      <c r="AR14" s="1389">
        <v>1</v>
      </c>
      <c r="AS14" s="1341" t="s">
        <v>2284</v>
      </c>
      <c r="AT14" s="565" t="str">
        <f>IF(AV14="","",IF(V14&lt;O14,"！加算の要件上は問題ありませんが、令和６年４・５月と比較して令和６年６月に加算率が下がる計画になっています。",""))</f>
        <v/>
      </c>
      <c r="AU14" s="657"/>
      <c r="AV14" s="1329" t="str">
        <f>IF(K14&lt;&gt;"","V列に色付け","")</f>
        <v>V列に色付け</v>
      </c>
      <c r="AW14" s="658"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2102</v>
      </c>
      <c r="BA14" s="1241" t="s">
        <v>2103</v>
      </c>
      <c r="BB14" s="1241" t="s">
        <v>2104</v>
      </c>
      <c r="BC14" s="1241" t="s">
        <v>2105</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2"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2"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2185</v>
      </c>
      <c r="Q16" s="1397" t="str">
        <f>IFERROR(VLOOKUP('別紙様式2-2（４・５月分）'!AR14,【参考】数式用!$AT$5:$AV$22,3,FALSE),"")</f>
        <v xml:space="preserve"> </v>
      </c>
      <c r="R16" s="1471" t="s">
        <v>2196</v>
      </c>
      <c r="S16" s="1469" t="str">
        <f>IFERROR(VLOOKUP(K14,【参考】数式用!$A$5:$AB$27,MATCH(Q16,【参考】数式用!$B$4:$AB$4,0)+1,0),"")</f>
        <v/>
      </c>
      <c r="T16" s="1403" t="s">
        <v>231</v>
      </c>
      <c r="U16" s="1405" t="s">
        <v>2102</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57"/>
      <c r="AV16" s="1329" t="str">
        <f>IF(K14&lt;&gt;"","V列に色付け","")</f>
        <v>V列に色付け</v>
      </c>
      <c r="AW16" s="1338"/>
      <c r="AX16" s="1331"/>
      <c r="AY16" s="172"/>
      <c r="AZ16" s="172"/>
      <c r="BA16" s="172"/>
      <c r="BB16" s="172"/>
      <c r="BC16" s="172"/>
      <c r="BD16" s="172"/>
      <c r="BE16" s="172"/>
      <c r="BF16" s="172"/>
      <c r="BG16" s="172"/>
      <c r="BH16" s="172"/>
      <c r="BI16" s="172"/>
      <c r="BJ16" s="172"/>
      <c r="BK16" s="172"/>
      <c r="BL16" s="552" t="str">
        <f>G14</f>
        <v>東京都</v>
      </c>
    </row>
    <row r="17" spans="1:64" ht="30" customHeight="1" thickBot="1">
      <c r="A17" s="1282"/>
      <c r="B17" s="1433"/>
      <c r="C17" s="1434"/>
      <c r="D17" s="1434"/>
      <c r="E17" s="1434"/>
      <c r="F17" s="1435"/>
      <c r="G17" s="1275"/>
      <c r="H17" s="1275"/>
      <c r="I17" s="1275"/>
      <c r="J17" s="1438"/>
      <c r="K17" s="1275"/>
      <c r="L17" s="1449"/>
      <c r="M17" s="1458"/>
      <c r="N17" s="659"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329"/>
      <c r="AW17" s="658" t="str">
        <f>IF('別紙様式2-2（４・５月分）'!O16="","",'別紙様式2-2（４・５月分）'!O16)</f>
        <v>ベア加算なし</v>
      </c>
      <c r="AX17" s="1331"/>
      <c r="AY17" s="172"/>
      <c r="AZ17" s="172"/>
      <c r="BA17" s="172"/>
      <c r="BB17" s="172"/>
      <c r="BC17" s="172"/>
      <c r="BD17" s="172"/>
      <c r="BE17" s="172"/>
      <c r="BF17" s="172"/>
      <c r="BG17" s="172"/>
      <c r="BH17" s="172"/>
      <c r="BI17" s="172"/>
      <c r="BJ17" s="172"/>
      <c r="BK17" s="172"/>
      <c r="BL17" s="552"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6"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2178</v>
      </c>
      <c r="U18" s="1427" t="s">
        <v>2102</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2186</v>
      </c>
      <c r="AP18" s="1387"/>
      <c r="AQ18" s="1387" t="s">
        <v>2186</v>
      </c>
      <c r="AR18" s="1389"/>
      <c r="AS18" s="1341" t="s">
        <v>2359</v>
      </c>
      <c r="AT18" s="565" t="str">
        <f t="shared" ref="AT18:AT78" si="0">IF(AV18="","",IF(V18&lt;O18,"！加算の要件上は問題ありませんが、令和６年４・５月と比較して令和６年６月に加算率が下がる計画になっています。",""))</f>
        <v/>
      </c>
      <c r="AU18" s="660"/>
      <c r="AV18" s="1329" t="str">
        <f>IF(K18&lt;&gt;"","V列に色付け","")</f>
        <v>V列に色付け</v>
      </c>
      <c r="AW18" s="658"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2102</v>
      </c>
      <c r="BA18" s="1241" t="s">
        <v>2103</v>
      </c>
      <c r="BB18" s="1241" t="s">
        <v>2104</v>
      </c>
      <c r="BC18" s="1241" t="s">
        <v>2105</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2"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2"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2185</v>
      </c>
      <c r="Q20" s="1397" t="str">
        <f>IFERROR(VLOOKUP('別紙様式2-2（４・５月分）'!AR17,【参考】数式用!$AT$5:$AV$22,3,FALSE),"")</f>
        <v xml:space="preserve"> </v>
      </c>
      <c r="R20" s="1471" t="s">
        <v>2196</v>
      </c>
      <c r="S20" s="1441" t="str">
        <f>IFERROR(VLOOKUP(K18,【参考】数式用!$A$5:$AB$27,MATCH(Q20,【参考】数式用!$B$4:$AB$4,0)+1,0),"")</f>
        <v/>
      </c>
      <c r="T20" s="1403" t="s">
        <v>231</v>
      </c>
      <c r="U20" s="1405" t="s">
        <v>2102</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0"/>
      <c r="AV20" s="1329" t="str">
        <f>IF(K18&lt;&gt;"","V列に色付け","")</f>
        <v>V列に色付け</v>
      </c>
      <c r="AW20" s="1338"/>
      <c r="AX20" s="1331"/>
      <c r="AY20" s="172"/>
      <c r="AZ20" s="172"/>
      <c r="BA20" s="172"/>
      <c r="BB20" s="172"/>
      <c r="BC20" s="172"/>
      <c r="BD20" s="172"/>
      <c r="BE20" s="172"/>
      <c r="BF20" s="172"/>
      <c r="BG20" s="172"/>
      <c r="BH20" s="172"/>
      <c r="BI20" s="172"/>
      <c r="BJ20" s="172"/>
      <c r="BK20" s="172"/>
      <c r="BL20" s="552" t="str">
        <f>G18</f>
        <v>千代田区・中央区・港区</v>
      </c>
    </row>
    <row r="21" spans="1:64" ht="30" customHeight="1" thickBot="1">
      <c r="A21" s="1282"/>
      <c r="B21" s="1433"/>
      <c r="C21" s="1434"/>
      <c r="D21" s="1434"/>
      <c r="E21" s="1434"/>
      <c r="F21" s="1435"/>
      <c r="G21" s="1275"/>
      <c r="H21" s="1275"/>
      <c r="I21" s="1275"/>
      <c r="J21" s="1438"/>
      <c r="K21" s="1275"/>
      <c r="L21" s="1449"/>
      <c r="M21" s="1451"/>
      <c r="N21" s="659"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329"/>
      <c r="AW21" s="658" t="str">
        <f>IF('別紙様式2-2（４・５月分）'!O19="","",'別紙様式2-2（４・５月分）'!O19)</f>
        <v>ベア加算なし</v>
      </c>
      <c r="AX21" s="1331"/>
      <c r="AY21" s="172"/>
      <c r="AZ21" s="172"/>
      <c r="BA21" s="172"/>
      <c r="BB21" s="172"/>
      <c r="BC21" s="172"/>
      <c r="BD21" s="172"/>
      <c r="BE21" s="172"/>
      <c r="BF21" s="172"/>
      <c r="BG21" s="172"/>
      <c r="BH21" s="172"/>
      <c r="BI21" s="172"/>
      <c r="BJ21" s="172"/>
      <c r="BK21" s="172"/>
      <c r="BL21" s="552"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6"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2178</v>
      </c>
      <c r="U22" s="1452" t="s">
        <v>2105</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5" t="str">
        <f t="shared" si="0"/>
        <v/>
      </c>
      <c r="AU22" s="660"/>
      <c r="AV22" s="1329" t="str">
        <f>IF(K22&lt;&gt;"","V列に色付け","")</f>
        <v>V列に色付け</v>
      </c>
      <c r="AW22" s="658"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2102</v>
      </c>
      <c r="BA22" s="1241" t="s">
        <v>2103</v>
      </c>
      <c r="BB22" s="1241" t="s">
        <v>2104</v>
      </c>
      <c r="BC22" s="1241" t="s">
        <v>2105</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2"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0"/>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2"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2185</v>
      </c>
      <c r="Q24" s="1397" t="str">
        <f>IFERROR(VLOOKUP('別紙様式2-2（４・５月分）'!AR20,【参考】数式用!$AT$5:$AV$22,3,FALSE),"")</f>
        <v xml:space="preserve"> </v>
      </c>
      <c r="R24" s="1399" t="s">
        <v>2196</v>
      </c>
      <c r="S24" s="1401" t="str">
        <f>IFERROR(VLOOKUP(K22,【参考】数式用!$A$5:$AB$27,MATCH(Q24,【参考】数式用!$B$4:$AB$4,0)+1,0),"")</f>
        <v/>
      </c>
      <c r="T24" s="1403" t="s">
        <v>231</v>
      </c>
      <c r="U24" s="1405" t="s">
        <v>2105</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0"/>
      <c r="AV24" s="1329" t="str">
        <f>IF(K22&lt;&gt;"","V列に色付け","")</f>
        <v>V列に色付け</v>
      </c>
      <c r="AW24" s="1338"/>
      <c r="AX24" s="1331"/>
      <c r="AY24" s="172"/>
      <c r="AZ24" s="172"/>
      <c r="BA24" s="172"/>
      <c r="BB24" s="172"/>
      <c r="BC24" s="172"/>
      <c r="BD24" s="172"/>
      <c r="BE24" s="172"/>
      <c r="BF24" s="172"/>
      <c r="BG24" s="172"/>
      <c r="BH24" s="172"/>
      <c r="BI24" s="172"/>
      <c r="BJ24" s="172"/>
      <c r="BK24" s="172"/>
      <c r="BL24" s="552" t="str">
        <f>G22</f>
        <v>東京都</v>
      </c>
    </row>
    <row r="25" spans="1:64" ht="30" customHeight="1" thickBot="1">
      <c r="A25" s="1282"/>
      <c r="B25" s="1433"/>
      <c r="C25" s="1434"/>
      <c r="D25" s="1434"/>
      <c r="E25" s="1434"/>
      <c r="F25" s="1435"/>
      <c r="G25" s="1275"/>
      <c r="H25" s="1275"/>
      <c r="I25" s="1275"/>
      <c r="J25" s="1438"/>
      <c r="K25" s="1275"/>
      <c r="L25" s="1449"/>
      <c r="M25" s="1458"/>
      <c r="N25" s="659"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329"/>
      <c r="AW25" s="658" t="str">
        <f>IF('別紙様式2-2（４・５月分）'!O22="","",'別紙様式2-2（４・５月分）'!O22)</f>
        <v>ベア加算</v>
      </c>
      <c r="AX25" s="1331"/>
      <c r="AY25" s="172"/>
      <c r="AZ25" s="172"/>
      <c r="BA25" s="172"/>
      <c r="BB25" s="172"/>
      <c r="BC25" s="172"/>
      <c r="BD25" s="172"/>
      <c r="BE25" s="172"/>
      <c r="BF25" s="172"/>
      <c r="BG25" s="172"/>
      <c r="BH25" s="172"/>
      <c r="BI25" s="172"/>
      <c r="BJ25" s="172"/>
      <c r="BK25" s="172"/>
      <c r="BL25" s="552"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6"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2178</v>
      </c>
      <c r="U26" s="1452" t="s">
        <v>2411</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5" t="str">
        <f t="shared" si="0"/>
        <v/>
      </c>
      <c r="AU26" s="660"/>
      <c r="AV26" s="1329" t="str">
        <f>IF(K26&lt;&gt;"","V列に色付け","")</f>
        <v>V列に色付け</v>
      </c>
      <c r="AW26" s="658"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2102</v>
      </c>
      <c r="BA26" s="1241" t="s">
        <v>2103</v>
      </c>
      <c r="BB26" s="1241" t="s">
        <v>2104</v>
      </c>
      <c r="BC26" s="1241" t="s">
        <v>2105</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2"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0"/>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2"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2185</v>
      </c>
      <c r="Q28" s="1454" t="str">
        <f>IFERROR(VLOOKUP('別紙様式2-2（４・５月分）'!AR23,【参考】数式用!$AT$5:$AV$22,3,FALSE),"")</f>
        <v xml:space="preserve"> </v>
      </c>
      <c r="R28" s="1399" t="s">
        <v>2196</v>
      </c>
      <c r="S28" s="1441" t="str">
        <f>IFERROR(VLOOKUP(K26,【参考】数式用!$A$5:$AB$27,MATCH(Q28,【参考】数式用!$B$4:$AB$4,0)+1,0),"")</f>
        <v/>
      </c>
      <c r="T28" s="1403" t="s">
        <v>231</v>
      </c>
      <c r="U28" s="1405" t="s">
        <v>2103</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0"/>
      <c r="AV28" s="1329" t="str">
        <f>IF(K26&lt;&gt;"","V列に色付け","")</f>
        <v>V列に色付け</v>
      </c>
      <c r="AW28" s="1338"/>
      <c r="AX28" s="1331"/>
      <c r="AY28" s="172"/>
      <c r="AZ28" s="172"/>
      <c r="BA28" s="172"/>
      <c r="BB28" s="172"/>
      <c r="BC28" s="172"/>
      <c r="BD28" s="172"/>
      <c r="BE28" s="172"/>
      <c r="BF28" s="172"/>
      <c r="BG28" s="172"/>
      <c r="BH28" s="172"/>
      <c r="BI28" s="172"/>
      <c r="BJ28" s="172"/>
      <c r="BK28" s="172"/>
      <c r="BL28" s="552" t="str">
        <f>G26</f>
        <v>中央区</v>
      </c>
    </row>
    <row r="29" spans="1:64" ht="30" customHeight="1" thickBot="1">
      <c r="A29" s="1282"/>
      <c r="B29" s="1433"/>
      <c r="C29" s="1434"/>
      <c r="D29" s="1434"/>
      <c r="E29" s="1434"/>
      <c r="F29" s="1435"/>
      <c r="G29" s="1275"/>
      <c r="H29" s="1275"/>
      <c r="I29" s="1275"/>
      <c r="J29" s="1438"/>
      <c r="K29" s="1275"/>
      <c r="L29" s="1449"/>
      <c r="M29" s="1451"/>
      <c r="N29" s="659"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329"/>
      <c r="AW29" s="658" t="str">
        <f>IF('別紙様式2-2（４・５月分）'!O25="","",'別紙様式2-2（４・５月分）'!O25)</f>
        <v>ベア加算なし</v>
      </c>
      <c r="AX29" s="1331"/>
      <c r="AY29" s="172"/>
      <c r="AZ29" s="172"/>
      <c r="BA29" s="172"/>
      <c r="BB29" s="172"/>
      <c r="BC29" s="172"/>
      <c r="BD29" s="172"/>
      <c r="BE29" s="172"/>
      <c r="BF29" s="172"/>
      <c r="BG29" s="172"/>
      <c r="BH29" s="172"/>
      <c r="BI29" s="172"/>
      <c r="BJ29" s="172"/>
      <c r="BK29" s="172"/>
      <c r="BL29" s="552"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6"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2178</v>
      </c>
      <c r="U30" s="1452" t="s">
        <v>2412</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5" t="str">
        <f t="shared" si="0"/>
        <v/>
      </c>
      <c r="AU30" s="660"/>
      <c r="AV30" s="1329" t="str">
        <f>IF(K30&lt;&gt;"","V列に色付け","")</f>
        <v>V列に色付け</v>
      </c>
      <c r="AW30" s="661"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2102</v>
      </c>
      <c r="BA30" s="1241" t="s">
        <v>2103</v>
      </c>
      <c r="BB30" s="1241" t="s">
        <v>2104</v>
      </c>
      <c r="BC30" s="1241" t="s">
        <v>2105</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2"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0"/>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2"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2185</v>
      </c>
      <c r="Q32" s="1397" t="str">
        <f>IFERROR(VLOOKUP('別紙様式2-2（４・５月分）'!AR26,【参考】数式用!$AT$5:$AV$22,3,FALSE),"")</f>
        <v/>
      </c>
      <c r="R32" s="1399" t="s">
        <v>2196</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0"/>
      <c r="AV32" s="1329" t="str">
        <f>IF(K30&lt;&gt;"","V列に色付け","")</f>
        <v>V列に色付け</v>
      </c>
      <c r="AW32" s="1330"/>
      <c r="AX32" s="1333"/>
      <c r="AY32" s="172"/>
      <c r="AZ32" s="172"/>
      <c r="BA32" s="172"/>
      <c r="BB32" s="172"/>
      <c r="BC32" s="172"/>
      <c r="BD32" s="172"/>
      <c r="BE32" s="172"/>
      <c r="BF32" s="172"/>
      <c r="BG32" s="172"/>
      <c r="BH32" s="172"/>
      <c r="BI32" s="172"/>
      <c r="BJ32" s="172"/>
      <c r="BK32" s="172"/>
      <c r="BL32" s="552" t="str">
        <f>G30</f>
        <v>千葉県</v>
      </c>
    </row>
    <row r="33" spans="1:64" ht="30" customHeight="1" thickBot="1">
      <c r="A33" s="1282"/>
      <c r="B33" s="1433"/>
      <c r="C33" s="1434"/>
      <c r="D33" s="1434"/>
      <c r="E33" s="1434"/>
      <c r="F33" s="1435"/>
      <c r="G33" s="1275"/>
      <c r="H33" s="1275"/>
      <c r="I33" s="1275"/>
      <c r="J33" s="1438"/>
      <c r="K33" s="1275"/>
      <c r="L33" s="1449"/>
      <c r="M33" s="1458"/>
      <c r="N33" s="659"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0"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329"/>
      <c r="AW33" s="661" t="str">
        <f>IF('別紙様式2-2（４・５月分）'!O28="","",'別紙様式2-2（４・５月分）'!O28)</f>
        <v/>
      </c>
      <c r="AX33" s="1334"/>
      <c r="AY33" s="172"/>
      <c r="AZ33" s="172"/>
      <c r="BA33" s="172"/>
      <c r="BB33" s="172"/>
      <c r="BC33" s="172"/>
      <c r="BD33" s="172"/>
      <c r="BE33" s="172"/>
      <c r="BF33" s="172"/>
      <c r="BG33" s="172"/>
      <c r="BH33" s="172"/>
      <c r="BI33" s="172"/>
      <c r="BJ33" s="172"/>
      <c r="BK33" s="172"/>
      <c r="BL33" s="552"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6"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2178</v>
      </c>
      <c r="U34" s="1427" t="s">
        <v>2103</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2177</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2186</v>
      </c>
      <c r="AR34" s="1389">
        <v>1</v>
      </c>
      <c r="AS34" s="1341"/>
      <c r="AT34" s="565" t="str">
        <f t="shared" si="0"/>
        <v/>
      </c>
      <c r="AU34" s="660"/>
      <c r="AV34" s="1329" t="str">
        <f>IF(K34&lt;&gt;"","V列に色付け","")</f>
        <v>V列に色付け</v>
      </c>
      <c r="AW34" s="661"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2102</v>
      </c>
      <c r="BA34" s="1241" t="s">
        <v>2103</v>
      </c>
      <c r="BB34" s="1241" t="s">
        <v>2104</v>
      </c>
      <c r="BC34" s="1241" t="s">
        <v>2105</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2"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0"/>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2"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2185</v>
      </c>
      <c r="Q36" s="1397" t="str">
        <f>IFERROR(VLOOKUP('別紙様式2-2（４・５月分）'!AR29,【参考】数式用!$AT$5:$AV$22,3,FALSE),"")</f>
        <v xml:space="preserve"> </v>
      </c>
      <c r="R36" s="1399" t="s">
        <v>2196</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2177</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0"/>
      <c r="AV36" s="1329" t="str">
        <f>IF(K34&lt;&gt;"","V列に色付け","")</f>
        <v>V列に色付け</v>
      </c>
      <c r="AW36" s="1330"/>
      <c r="AX36" s="1333"/>
      <c r="AY36" s="172"/>
      <c r="AZ36" s="172"/>
      <c r="BA36" s="172"/>
      <c r="BB36" s="172"/>
      <c r="BC36" s="172"/>
      <c r="BD36" s="172"/>
      <c r="BE36" s="172"/>
      <c r="BF36" s="172"/>
      <c r="BG36" s="172"/>
      <c r="BH36" s="172"/>
      <c r="BI36" s="172"/>
      <c r="BJ36" s="172"/>
      <c r="BK36" s="172"/>
      <c r="BL36" s="552" t="str">
        <f>G34</f>
        <v>千葉県</v>
      </c>
    </row>
    <row r="37" spans="1:64" ht="30" customHeight="1" thickBot="1">
      <c r="A37" s="1282"/>
      <c r="B37" s="1433"/>
      <c r="C37" s="1503"/>
      <c r="D37" s="1434"/>
      <c r="E37" s="1434"/>
      <c r="F37" s="1435"/>
      <c r="G37" s="1275"/>
      <c r="H37" s="1275"/>
      <c r="I37" s="1275"/>
      <c r="J37" s="1438"/>
      <c r="K37" s="1275"/>
      <c r="L37" s="1258"/>
      <c r="M37" s="1440"/>
      <c r="N37" s="659"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0"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329"/>
      <c r="AW37" s="661" t="str">
        <f>IF('別紙様式2-2（４・５月分）'!O31="","",'別紙様式2-2（４・５月分）'!O31)</f>
        <v>ベア加算なし</v>
      </c>
      <c r="AX37" s="1334"/>
      <c r="AY37" s="172"/>
      <c r="AZ37" s="172"/>
      <c r="BA37" s="172"/>
      <c r="BB37" s="172"/>
      <c r="BC37" s="172"/>
      <c r="BD37" s="172"/>
      <c r="BE37" s="172"/>
      <c r="BF37" s="172"/>
      <c r="BG37" s="172"/>
      <c r="BH37" s="172"/>
      <c r="BI37" s="172"/>
      <c r="BJ37" s="172"/>
      <c r="BK37" s="172"/>
      <c r="BL37" s="552"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6"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2178</v>
      </c>
      <c r="U38" s="1427" t="s">
        <v>2103</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2186</v>
      </c>
      <c r="AP38" s="1387"/>
      <c r="AQ38" s="1387" t="s">
        <v>2186</v>
      </c>
      <c r="AR38" s="1389"/>
      <c r="AS38" s="1341"/>
      <c r="AT38" s="565" t="str">
        <f t="shared" si="0"/>
        <v/>
      </c>
      <c r="AU38" s="660"/>
      <c r="AV38" s="1329" t="str">
        <f>IF(K38&lt;&gt;"","V列に色付け","")</f>
        <v>V列に色付け</v>
      </c>
      <c r="AW38" s="661"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2102</v>
      </c>
      <c r="BA38" s="1241" t="s">
        <v>2103</v>
      </c>
      <c r="BB38" s="1241" t="s">
        <v>2104</v>
      </c>
      <c r="BC38" s="1241" t="s">
        <v>2105</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2"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0"/>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2"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2185</v>
      </c>
      <c r="Q40" s="1397" t="str">
        <f>IFERROR(VLOOKUP('別紙様式2-2（４・５月分）'!AR32,【参考】数式用!$AT$5:$AV$22,3,FALSE),"")</f>
        <v xml:space="preserve"> </v>
      </c>
      <c r="R40" s="1399" t="s">
        <v>2196</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0"/>
      <c r="AV40" s="1329" t="str">
        <f>IF(K38&lt;&gt;"","V列に色付け","")</f>
        <v>V列に色付け</v>
      </c>
      <c r="AW40" s="1330"/>
      <c r="AX40" s="1331"/>
      <c r="AY40" s="172"/>
      <c r="AZ40" s="172"/>
      <c r="BA40" s="172"/>
      <c r="BB40" s="172"/>
      <c r="BC40" s="172"/>
      <c r="BD40" s="172"/>
      <c r="BE40" s="172"/>
      <c r="BF40" s="172"/>
      <c r="BG40" s="172"/>
      <c r="BH40" s="172"/>
      <c r="BI40" s="172"/>
      <c r="BJ40" s="172"/>
      <c r="BK40" s="172"/>
      <c r="BL40" s="552" t="str">
        <f>G38</f>
        <v>千葉県</v>
      </c>
    </row>
    <row r="41" spans="1:64" ht="30" customHeight="1" thickBot="1">
      <c r="A41" s="1282"/>
      <c r="B41" s="1433"/>
      <c r="C41" s="1434"/>
      <c r="D41" s="1434"/>
      <c r="E41" s="1434"/>
      <c r="F41" s="1435"/>
      <c r="G41" s="1275"/>
      <c r="H41" s="1275"/>
      <c r="I41" s="1275"/>
      <c r="J41" s="1438"/>
      <c r="K41" s="1275"/>
      <c r="L41" s="1258"/>
      <c r="M41" s="1261"/>
      <c r="N41" s="659"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0"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329"/>
      <c r="AW41" s="661" t="str">
        <f>IF('別紙様式2-2（４・５月分）'!O34="","",'別紙様式2-2（４・５月分）'!O34)</f>
        <v>ベア加算なし</v>
      </c>
      <c r="AX41" s="1331"/>
      <c r="AY41" s="172"/>
      <c r="AZ41" s="172"/>
      <c r="BA41" s="172"/>
      <c r="BB41" s="172"/>
      <c r="BC41" s="172"/>
      <c r="BD41" s="172"/>
      <c r="BE41" s="172"/>
      <c r="BF41" s="172"/>
      <c r="BG41" s="172"/>
      <c r="BH41" s="172"/>
      <c r="BI41" s="172"/>
      <c r="BJ41" s="172"/>
      <c r="BK41" s="172"/>
      <c r="BL41" s="552"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6"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2178</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5" t="str">
        <f t="shared" si="0"/>
        <v/>
      </c>
      <c r="AU42" s="660"/>
      <c r="AV42" s="1329" t="str">
        <f>IF(K42&lt;&gt;"","V列に色付け","")</f>
        <v/>
      </c>
      <c r="AW42" s="661" t="str">
        <f>IF('別紙様式2-2（４・５月分）'!O35="","",'別紙様式2-2（４・５月分）'!O35)</f>
        <v/>
      </c>
      <c r="AX42" s="1331" t="str">
        <f>IF(SUM('別紙様式2-2（４・５月分）'!P35:P37)=0,"",SUM('別紙様式2-2（４・５月分）'!P35:P37))</f>
        <v/>
      </c>
      <c r="AY42" s="1332" t="str">
        <f>IFERROR(VLOOKUP(K42,【参考】数式用!$AJ$2:$AK$24,2,FALSE),"")</f>
        <v/>
      </c>
      <c r="AZ42" s="1241" t="s">
        <v>2102</v>
      </c>
      <c r="BA42" s="1241" t="s">
        <v>2103</v>
      </c>
      <c r="BB42" s="1241" t="s">
        <v>2104</v>
      </c>
      <c r="BC42" s="1241" t="s">
        <v>2105</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2"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0"/>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2" t="str">
        <f>G42</f>
        <v/>
      </c>
    </row>
    <row r="44" spans="1:64" ht="15" customHeight="1">
      <c r="A44" s="1320"/>
      <c r="B44" s="1299"/>
      <c r="C44" s="1294"/>
      <c r="D44" s="1294"/>
      <c r="E44" s="1294"/>
      <c r="F44" s="1295"/>
      <c r="G44" s="1274"/>
      <c r="H44" s="1274"/>
      <c r="I44" s="1274"/>
      <c r="J44" s="1437"/>
      <c r="K44" s="1274"/>
      <c r="L44" s="1257"/>
      <c r="M44" s="1439"/>
      <c r="N44" s="1394"/>
      <c r="O44" s="1415"/>
      <c r="P44" s="1395" t="s">
        <v>2185</v>
      </c>
      <c r="Q44" s="1397" t="str">
        <f>IFERROR(VLOOKUP('別紙様式2-2（４・５月分）'!AR35,【参考】数式用!$AT$5:$AV$22,3,FALSE),"")</f>
        <v/>
      </c>
      <c r="R44" s="1399" t="s">
        <v>2196</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0"/>
      <c r="AV44" s="1329" t="str">
        <f>IF(K42&lt;&gt;"","V列に色付け","")</f>
        <v/>
      </c>
      <c r="AW44" s="1330"/>
      <c r="AX44" s="1331"/>
      <c r="AY44" s="172"/>
      <c r="AZ44" s="172"/>
      <c r="BA44" s="172"/>
      <c r="BB44" s="172"/>
      <c r="BC44" s="172"/>
      <c r="BD44" s="172"/>
      <c r="BE44" s="172"/>
      <c r="BF44" s="172"/>
      <c r="BG44" s="172"/>
      <c r="BH44" s="172"/>
      <c r="BI44" s="172"/>
      <c r="BJ44" s="172"/>
      <c r="BK44" s="172"/>
      <c r="BL44" s="552" t="str">
        <f>G42</f>
        <v/>
      </c>
    </row>
    <row r="45" spans="1:64" ht="30" customHeight="1" thickBot="1">
      <c r="A45" s="1282"/>
      <c r="B45" s="1433"/>
      <c r="C45" s="1434"/>
      <c r="D45" s="1434"/>
      <c r="E45" s="1434"/>
      <c r="F45" s="1435"/>
      <c r="G45" s="1275"/>
      <c r="H45" s="1275"/>
      <c r="I45" s="1275"/>
      <c r="J45" s="1438"/>
      <c r="K45" s="1275"/>
      <c r="L45" s="1258"/>
      <c r="M45" s="1440"/>
      <c r="N45" s="659"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0"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329"/>
      <c r="AW45" s="661" t="str">
        <f>IF('別紙様式2-2（４・５月分）'!O37="","",'別紙様式2-2（４・５月分）'!O37)</f>
        <v/>
      </c>
      <c r="AX45" s="1331"/>
      <c r="AY45" s="172"/>
      <c r="AZ45" s="172"/>
      <c r="BA45" s="172"/>
      <c r="BB45" s="172"/>
      <c r="BC45" s="172"/>
      <c r="BD45" s="172"/>
      <c r="BE45" s="172"/>
      <c r="BF45" s="172"/>
      <c r="BG45" s="172"/>
      <c r="BH45" s="172"/>
      <c r="BI45" s="172"/>
      <c r="BJ45" s="172"/>
      <c r="BK45" s="172"/>
      <c r="BL45" s="552"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6"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2178</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5" t="str">
        <f t="shared" si="0"/>
        <v/>
      </c>
      <c r="AU46" s="660"/>
      <c r="AV46" s="1329" t="str">
        <f>IF(K46&lt;&gt;"","V列に色付け","")</f>
        <v/>
      </c>
      <c r="AW46" s="661" t="str">
        <f>IF('別紙様式2-2（４・５月分）'!O38="","",'別紙様式2-2（４・５月分）'!O38)</f>
        <v/>
      </c>
      <c r="AX46" s="1331" t="str">
        <f>IF(SUM('別紙様式2-2（４・５月分）'!P38:P40)=0,"",SUM('別紙様式2-2（４・５月分）'!P38:P40))</f>
        <v/>
      </c>
      <c r="AY46" s="1332" t="str">
        <f>IFERROR(VLOOKUP(K46,【参考】数式用!$AJ$2:$AK$24,2,FALSE),"")</f>
        <v/>
      </c>
      <c r="AZ46" s="1241" t="s">
        <v>2102</v>
      </c>
      <c r="BA46" s="1241" t="s">
        <v>2103</v>
      </c>
      <c r="BB46" s="1241" t="s">
        <v>2104</v>
      </c>
      <c r="BC46" s="1241" t="s">
        <v>2105</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2"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0"/>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2" t="str">
        <f>G46</f>
        <v/>
      </c>
    </row>
    <row r="48" spans="1:64" ht="15" customHeight="1">
      <c r="A48" s="1320"/>
      <c r="B48" s="1299"/>
      <c r="C48" s="1294"/>
      <c r="D48" s="1294"/>
      <c r="E48" s="1294"/>
      <c r="F48" s="1295"/>
      <c r="G48" s="1274"/>
      <c r="H48" s="1274"/>
      <c r="I48" s="1274"/>
      <c r="J48" s="1437"/>
      <c r="K48" s="1274"/>
      <c r="L48" s="1257"/>
      <c r="M48" s="1260"/>
      <c r="N48" s="1394"/>
      <c r="O48" s="1415"/>
      <c r="P48" s="1395" t="s">
        <v>2185</v>
      </c>
      <c r="Q48" s="1397" t="str">
        <f>IFERROR(VLOOKUP('別紙様式2-2（４・５月分）'!AR38,【参考】数式用!$AT$5:$AV$22,3,FALSE),"")</f>
        <v/>
      </c>
      <c r="R48" s="1399" t="s">
        <v>2196</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0"/>
      <c r="AV48" s="1329" t="str">
        <f>IF(K46&lt;&gt;"","V列に色付け","")</f>
        <v/>
      </c>
      <c r="AW48" s="1330"/>
      <c r="AX48" s="1331"/>
      <c r="AY48" s="172"/>
      <c r="AZ48" s="172"/>
      <c r="BA48" s="172"/>
      <c r="BB48" s="172"/>
      <c r="BC48" s="172"/>
      <c r="BD48" s="172"/>
      <c r="BE48" s="172"/>
      <c r="BF48" s="172"/>
      <c r="BG48" s="172"/>
      <c r="BH48" s="172"/>
      <c r="BI48" s="172"/>
      <c r="BJ48" s="172"/>
      <c r="BK48" s="172"/>
      <c r="BL48" s="552" t="str">
        <f>G46</f>
        <v/>
      </c>
    </row>
    <row r="49" spans="1:64" ht="30" customHeight="1" thickBot="1">
      <c r="A49" s="1282"/>
      <c r="B49" s="1433"/>
      <c r="C49" s="1434"/>
      <c r="D49" s="1434"/>
      <c r="E49" s="1434"/>
      <c r="F49" s="1435"/>
      <c r="G49" s="1275"/>
      <c r="H49" s="1275"/>
      <c r="I49" s="1275"/>
      <c r="J49" s="1438"/>
      <c r="K49" s="1275"/>
      <c r="L49" s="1258"/>
      <c r="M49" s="1261"/>
      <c r="N49" s="659"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0"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329"/>
      <c r="AW49" s="661" t="str">
        <f>IF('別紙様式2-2（４・５月分）'!O40="","",'別紙様式2-2（４・５月分）'!O40)</f>
        <v/>
      </c>
      <c r="AX49" s="1331"/>
      <c r="AY49" s="172"/>
      <c r="AZ49" s="172"/>
      <c r="BA49" s="172"/>
      <c r="BB49" s="172"/>
      <c r="BC49" s="172"/>
      <c r="BD49" s="172"/>
      <c r="BE49" s="172"/>
      <c r="BF49" s="172"/>
      <c r="BG49" s="172"/>
      <c r="BH49" s="172"/>
      <c r="BI49" s="172"/>
      <c r="BJ49" s="172"/>
      <c r="BK49" s="172"/>
      <c r="BL49" s="552"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6"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2178</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5" t="str">
        <f t="shared" si="0"/>
        <v/>
      </c>
      <c r="AU50" s="660"/>
      <c r="AV50" s="1329" t="str">
        <f>IF(K50&lt;&gt;"","V列に色付け","")</f>
        <v/>
      </c>
      <c r="AW50" s="661" t="str">
        <f>IF('別紙様式2-2（４・５月分）'!O41="","",'別紙様式2-2（４・５月分）'!O41)</f>
        <v/>
      </c>
      <c r="AX50" s="1331" t="str">
        <f>IF(SUM('別紙様式2-2（４・５月分）'!P41:P43)=0,"",SUM('別紙様式2-2（４・５月分）'!P41:P43))</f>
        <v/>
      </c>
      <c r="AY50" s="1332" t="str">
        <f>IFERROR(VLOOKUP(K50,【参考】数式用!$AJ$2:$AK$24,2,FALSE),"")</f>
        <v/>
      </c>
      <c r="AZ50" s="1241" t="s">
        <v>2102</v>
      </c>
      <c r="BA50" s="1241" t="s">
        <v>2103</v>
      </c>
      <c r="BB50" s="1241" t="s">
        <v>2104</v>
      </c>
      <c r="BC50" s="1241" t="s">
        <v>2105</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2"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0"/>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2" t="str">
        <f>G50</f>
        <v/>
      </c>
    </row>
    <row r="52" spans="1:64" ht="15" customHeight="1">
      <c r="A52" s="1320"/>
      <c r="B52" s="1299"/>
      <c r="C52" s="1504"/>
      <c r="D52" s="1504"/>
      <c r="E52" s="1504"/>
      <c r="F52" s="1295"/>
      <c r="G52" s="1274"/>
      <c r="H52" s="1274"/>
      <c r="I52" s="1274"/>
      <c r="J52" s="1437"/>
      <c r="K52" s="1274"/>
      <c r="L52" s="1257"/>
      <c r="M52" s="1439"/>
      <c r="N52" s="1394"/>
      <c r="O52" s="1415"/>
      <c r="P52" s="1395" t="s">
        <v>2185</v>
      </c>
      <c r="Q52" s="1397" t="str">
        <f>IFERROR(VLOOKUP('別紙様式2-2（４・５月分）'!AR41,【参考】数式用!$AT$5:$AV$22,3,FALSE),"")</f>
        <v/>
      </c>
      <c r="R52" s="1399" t="s">
        <v>2196</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0"/>
      <c r="AV52" s="1329" t="str">
        <f>IF(K50&lt;&gt;"","V列に色付け","")</f>
        <v/>
      </c>
      <c r="AW52" s="1330"/>
      <c r="AX52" s="1331"/>
      <c r="AY52" s="172"/>
      <c r="AZ52" s="172"/>
      <c r="BA52" s="172"/>
      <c r="BB52" s="172"/>
      <c r="BC52" s="172"/>
      <c r="BD52" s="172"/>
      <c r="BE52" s="172"/>
      <c r="BF52" s="172"/>
      <c r="BG52" s="172"/>
      <c r="BH52" s="172"/>
      <c r="BI52" s="172"/>
      <c r="BJ52" s="172"/>
      <c r="BK52" s="172"/>
      <c r="BL52" s="552" t="str">
        <f>G50</f>
        <v/>
      </c>
    </row>
    <row r="53" spans="1:64" ht="30" customHeight="1" thickBot="1">
      <c r="A53" s="1282"/>
      <c r="B53" s="1433"/>
      <c r="C53" s="1434"/>
      <c r="D53" s="1434"/>
      <c r="E53" s="1434"/>
      <c r="F53" s="1435"/>
      <c r="G53" s="1275"/>
      <c r="H53" s="1275"/>
      <c r="I53" s="1275"/>
      <c r="J53" s="1438"/>
      <c r="K53" s="1275"/>
      <c r="L53" s="1258"/>
      <c r="M53" s="1440"/>
      <c r="N53" s="659"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0"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329"/>
      <c r="AW53" s="661" t="str">
        <f>IF('別紙様式2-2（４・５月分）'!O43="","",'別紙様式2-2（４・５月分）'!O43)</f>
        <v/>
      </c>
      <c r="AX53" s="1331"/>
      <c r="AY53" s="172"/>
      <c r="AZ53" s="172"/>
      <c r="BA53" s="172"/>
      <c r="BB53" s="172"/>
      <c r="BC53" s="172"/>
      <c r="BD53" s="172"/>
      <c r="BE53" s="172"/>
      <c r="BF53" s="172"/>
      <c r="BG53" s="172"/>
      <c r="BH53" s="172"/>
      <c r="BI53" s="172"/>
      <c r="BJ53" s="172"/>
      <c r="BK53" s="172"/>
      <c r="BL53" s="552"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6"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2178</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5" t="str">
        <f t="shared" si="0"/>
        <v/>
      </c>
      <c r="AU54" s="660"/>
      <c r="AV54" s="1329" t="str">
        <f>IF(K54&lt;&gt;"","V列に色付け","")</f>
        <v/>
      </c>
      <c r="AW54" s="661" t="str">
        <f>IF('別紙様式2-2（４・５月分）'!O44="","",'別紙様式2-2（４・５月分）'!O44)</f>
        <v/>
      </c>
      <c r="AX54" s="1331" t="str">
        <f>IF(SUM('別紙様式2-2（４・５月分）'!P44:P46)=0,"",SUM('別紙様式2-2（４・５月分）'!P44:P46))</f>
        <v/>
      </c>
      <c r="AY54" s="1332" t="str">
        <f>IFERROR(VLOOKUP(K54,【参考】数式用!$AJ$2:$AK$24,2,FALSE),"")</f>
        <v/>
      </c>
      <c r="AZ54" s="1241" t="s">
        <v>2102</v>
      </c>
      <c r="BA54" s="1241" t="s">
        <v>2103</v>
      </c>
      <c r="BB54" s="1241" t="s">
        <v>2104</v>
      </c>
      <c r="BC54" s="1241" t="s">
        <v>2105</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2"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0"/>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2" t="str">
        <f>G54</f>
        <v/>
      </c>
    </row>
    <row r="56" spans="1:64" ht="15" customHeight="1">
      <c r="A56" s="1320"/>
      <c r="B56" s="1299"/>
      <c r="C56" s="1294"/>
      <c r="D56" s="1294"/>
      <c r="E56" s="1294"/>
      <c r="F56" s="1295"/>
      <c r="G56" s="1274"/>
      <c r="H56" s="1274"/>
      <c r="I56" s="1274"/>
      <c r="J56" s="1437"/>
      <c r="K56" s="1274"/>
      <c r="L56" s="1257"/>
      <c r="M56" s="1260"/>
      <c r="N56" s="1394"/>
      <c r="O56" s="1415"/>
      <c r="P56" s="1395" t="s">
        <v>2185</v>
      </c>
      <c r="Q56" s="1397" t="str">
        <f>IFERROR(VLOOKUP('別紙様式2-2（４・５月分）'!AR44,【参考】数式用!$AT$5:$AV$22,3,FALSE),"")</f>
        <v/>
      </c>
      <c r="R56" s="1399" t="s">
        <v>2196</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0"/>
      <c r="AV56" s="1329" t="str">
        <f>IF(K54&lt;&gt;"","V列に色付け","")</f>
        <v/>
      </c>
      <c r="AW56" s="1330"/>
      <c r="AX56" s="1331"/>
      <c r="AY56" s="172"/>
      <c r="AZ56" s="172"/>
      <c r="BA56" s="172"/>
      <c r="BB56" s="172"/>
      <c r="BC56" s="172"/>
      <c r="BD56" s="172"/>
      <c r="BE56" s="172"/>
      <c r="BF56" s="172"/>
      <c r="BG56" s="172"/>
      <c r="BH56" s="172"/>
      <c r="BI56" s="172"/>
      <c r="BJ56" s="172"/>
      <c r="BK56" s="172"/>
      <c r="BL56" s="552" t="str">
        <f>G54</f>
        <v/>
      </c>
    </row>
    <row r="57" spans="1:64" ht="30" customHeight="1" thickBot="1">
      <c r="A57" s="1282"/>
      <c r="B57" s="1433"/>
      <c r="C57" s="1434"/>
      <c r="D57" s="1434"/>
      <c r="E57" s="1434"/>
      <c r="F57" s="1435"/>
      <c r="G57" s="1275"/>
      <c r="H57" s="1275"/>
      <c r="I57" s="1275"/>
      <c r="J57" s="1438"/>
      <c r="K57" s="1275"/>
      <c r="L57" s="1258"/>
      <c r="M57" s="1261"/>
      <c r="N57" s="659"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0"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329"/>
      <c r="AW57" s="661" t="str">
        <f>IF('別紙様式2-2（４・５月分）'!O46="","",'別紙様式2-2（４・５月分）'!O46)</f>
        <v/>
      </c>
      <c r="AX57" s="1331"/>
      <c r="AY57" s="172"/>
      <c r="AZ57" s="172"/>
      <c r="BA57" s="172"/>
      <c r="BB57" s="172"/>
      <c r="BC57" s="172"/>
      <c r="BD57" s="172"/>
      <c r="BE57" s="172"/>
      <c r="BF57" s="172"/>
      <c r="BG57" s="172"/>
      <c r="BH57" s="172"/>
      <c r="BI57" s="172"/>
      <c r="BJ57" s="172"/>
      <c r="BK57" s="172"/>
      <c r="BL57" s="552"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6"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2178</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5" t="str">
        <f t="shared" si="0"/>
        <v/>
      </c>
      <c r="AU58" s="660"/>
      <c r="AV58" s="1329" t="str">
        <f>IF(K58&lt;&gt;"","V列に色付け","")</f>
        <v/>
      </c>
      <c r="AW58" s="661" t="str">
        <f>IF('別紙様式2-2（４・５月分）'!O47="","",'別紙様式2-2（４・５月分）'!O47)</f>
        <v/>
      </c>
      <c r="AX58" s="1331" t="str">
        <f>IF(SUM('別紙様式2-2（４・５月分）'!P47:P49)=0,"",SUM('別紙様式2-2（４・５月分）'!P47:P49))</f>
        <v/>
      </c>
      <c r="AY58" s="1332" t="str">
        <f>IFERROR(VLOOKUP(K58,【参考】数式用!$AJ$2:$AK$24,2,FALSE),"")</f>
        <v/>
      </c>
      <c r="AZ58" s="1241" t="s">
        <v>2102</v>
      </c>
      <c r="BA58" s="1241" t="s">
        <v>2103</v>
      </c>
      <c r="BB58" s="1241" t="s">
        <v>2104</v>
      </c>
      <c r="BC58" s="1241" t="s">
        <v>2105</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2"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0"/>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2" t="str">
        <f>G58</f>
        <v/>
      </c>
    </row>
    <row r="60" spans="1:64" ht="15" customHeight="1">
      <c r="A60" s="1320"/>
      <c r="B60" s="1299"/>
      <c r="C60" s="1294"/>
      <c r="D60" s="1294"/>
      <c r="E60" s="1294"/>
      <c r="F60" s="1295"/>
      <c r="G60" s="1274"/>
      <c r="H60" s="1274"/>
      <c r="I60" s="1274"/>
      <c r="J60" s="1437"/>
      <c r="K60" s="1274"/>
      <c r="L60" s="1257"/>
      <c r="M60" s="1439"/>
      <c r="N60" s="1394"/>
      <c r="O60" s="1415"/>
      <c r="P60" s="1395" t="s">
        <v>2185</v>
      </c>
      <c r="Q60" s="1397" t="str">
        <f>IFERROR(VLOOKUP('別紙様式2-2（４・５月分）'!AR47,【参考】数式用!$AT$5:$AV$22,3,FALSE),"")</f>
        <v/>
      </c>
      <c r="R60" s="1399" t="s">
        <v>2196</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0"/>
      <c r="AV60" s="1329" t="str">
        <f>IF(K58&lt;&gt;"","V列に色付け","")</f>
        <v/>
      </c>
      <c r="AW60" s="1330"/>
      <c r="AX60" s="1331"/>
      <c r="AY60" s="172"/>
      <c r="AZ60" s="172"/>
      <c r="BA60" s="172"/>
      <c r="BB60" s="172"/>
      <c r="BC60" s="172"/>
      <c r="BD60" s="172"/>
      <c r="BE60" s="172"/>
      <c r="BF60" s="172"/>
      <c r="BG60" s="172"/>
      <c r="BH60" s="172"/>
      <c r="BI60" s="172"/>
      <c r="BJ60" s="172"/>
      <c r="BK60" s="172"/>
      <c r="BL60" s="552" t="str">
        <f>G58</f>
        <v/>
      </c>
    </row>
    <row r="61" spans="1:64" ht="30" customHeight="1" thickBot="1">
      <c r="A61" s="1282"/>
      <c r="B61" s="1433"/>
      <c r="C61" s="1434"/>
      <c r="D61" s="1434"/>
      <c r="E61" s="1434"/>
      <c r="F61" s="1435"/>
      <c r="G61" s="1275"/>
      <c r="H61" s="1275"/>
      <c r="I61" s="1275"/>
      <c r="J61" s="1438"/>
      <c r="K61" s="1275"/>
      <c r="L61" s="1258"/>
      <c r="M61" s="1440"/>
      <c r="N61" s="659"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0"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329"/>
      <c r="AW61" s="661" t="str">
        <f>IF('別紙様式2-2（４・５月分）'!O49="","",'別紙様式2-2（４・５月分）'!O49)</f>
        <v/>
      </c>
      <c r="AX61" s="1331"/>
      <c r="AY61" s="172"/>
      <c r="AZ61" s="172"/>
      <c r="BA61" s="172"/>
      <c r="BB61" s="172"/>
      <c r="BC61" s="172"/>
      <c r="BD61" s="172"/>
      <c r="BE61" s="172"/>
      <c r="BF61" s="172"/>
      <c r="BG61" s="172"/>
      <c r="BH61" s="172"/>
      <c r="BI61" s="172"/>
      <c r="BJ61" s="172"/>
      <c r="BK61" s="172"/>
      <c r="BL61" s="552"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6"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2178</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5" t="str">
        <f t="shared" si="0"/>
        <v/>
      </c>
      <c r="AU62" s="660"/>
      <c r="AV62" s="1329" t="str">
        <f>IF(K62&lt;&gt;"","V列に色付け","")</f>
        <v/>
      </c>
      <c r="AW62" s="661" t="str">
        <f>IF('別紙様式2-2（４・５月分）'!O50="","",'別紙様式2-2（４・５月分）'!O50)</f>
        <v/>
      </c>
      <c r="AX62" s="1331" t="str">
        <f>IF(SUM('別紙様式2-2（４・５月分）'!P50:P52)=0,"",SUM('別紙様式2-2（４・５月分）'!P50:P52))</f>
        <v/>
      </c>
      <c r="AY62" s="1332" t="str">
        <f>IFERROR(VLOOKUP(K62,【参考】数式用!$AJ$2:$AK$24,2,FALSE),"")</f>
        <v/>
      </c>
      <c r="AZ62" s="1241" t="s">
        <v>2102</v>
      </c>
      <c r="BA62" s="1241" t="s">
        <v>2103</v>
      </c>
      <c r="BB62" s="1241" t="s">
        <v>2104</v>
      </c>
      <c r="BC62" s="1241" t="s">
        <v>2105</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2"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0"/>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2" t="str">
        <f>G62</f>
        <v/>
      </c>
    </row>
    <row r="64" spans="1:64" ht="15" customHeight="1">
      <c r="A64" s="1320"/>
      <c r="B64" s="1299"/>
      <c r="C64" s="1294"/>
      <c r="D64" s="1294"/>
      <c r="E64" s="1294"/>
      <c r="F64" s="1295"/>
      <c r="G64" s="1274"/>
      <c r="H64" s="1274"/>
      <c r="I64" s="1274"/>
      <c r="J64" s="1437"/>
      <c r="K64" s="1274"/>
      <c r="L64" s="1257"/>
      <c r="M64" s="1260"/>
      <c r="N64" s="1394"/>
      <c r="O64" s="1415"/>
      <c r="P64" s="1395" t="s">
        <v>2185</v>
      </c>
      <c r="Q64" s="1397" t="str">
        <f>IFERROR(VLOOKUP('別紙様式2-2（４・５月分）'!AR50,【参考】数式用!$AT$5:$AV$22,3,FALSE),"")</f>
        <v/>
      </c>
      <c r="R64" s="1399" t="s">
        <v>2196</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0"/>
      <c r="AV64" s="1329" t="str">
        <f>IF(K62&lt;&gt;"","V列に色付け","")</f>
        <v/>
      </c>
      <c r="AW64" s="1330"/>
      <c r="AX64" s="1331"/>
      <c r="AY64" s="172"/>
      <c r="AZ64" s="172"/>
      <c r="BA64" s="172"/>
      <c r="BB64" s="172"/>
      <c r="BC64" s="172"/>
      <c r="BD64" s="172"/>
      <c r="BE64" s="172"/>
      <c r="BF64" s="172"/>
      <c r="BG64" s="172"/>
      <c r="BH64" s="172"/>
      <c r="BI64" s="172"/>
      <c r="BJ64" s="172"/>
      <c r="BK64" s="172"/>
      <c r="BL64" s="552" t="str">
        <f>G62</f>
        <v/>
      </c>
    </row>
    <row r="65" spans="1:64" ht="30" customHeight="1" thickBot="1">
      <c r="A65" s="1282"/>
      <c r="B65" s="1433"/>
      <c r="C65" s="1434"/>
      <c r="D65" s="1434"/>
      <c r="E65" s="1434"/>
      <c r="F65" s="1435"/>
      <c r="G65" s="1275"/>
      <c r="H65" s="1275"/>
      <c r="I65" s="1275"/>
      <c r="J65" s="1438"/>
      <c r="K65" s="1275"/>
      <c r="L65" s="1258"/>
      <c r="M65" s="1261"/>
      <c r="N65" s="659"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0"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329"/>
      <c r="AW65" s="661" t="str">
        <f>IF('別紙様式2-2（４・５月分）'!O52="","",'別紙様式2-2（４・５月分）'!O52)</f>
        <v/>
      </c>
      <c r="AX65" s="1331"/>
      <c r="AY65" s="172"/>
      <c r="AZ65" s="172"/>
      <c r="BA65" s="172"/>
      <c r="BB65" s="172"/>
      <c r="BC65" s="172"/>
      <c r="BD65" s="172"/>
      <c r="BE65" s="172"/>
      <c r="BF65" s="172"/>
      <c r="BG65" s="172"/>
      <c r="BH65" s="172"/>
      <c r="BI65" s="172"/>
      <c r="BJ65" s="172"/>
      <c r="BK65" s="172"/>
      <c r="BL65" s="552"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6"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2178</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5" t="str">
        <f t="shared" si="0"/>
        <v/>
      </c>
      <c r="AU66" s="660"/>
      <c r="AV66" s="1329" t="str">
        <f>IF(K66&lt;&gt;"","V列に色付け","")</f>
        <v/>
      </c>
      <c r="AW66" s="661" t="str">
        <f>IF('別紙様式2-2（４・５月分）'!O53="","",'別紙様式2-2（４・５月分）'!O53)</f>
        <v/>
      </c>
      <c r="AX66" s="1331" t="str">
        <f>IF(SUM('別紙様式2-2（４・５月分）'!P53:P55)=0,"",SUM('別紙様式2-2（４・５月分）'!P53:P55))</f>
        <v/>
      </c>
      <c r="AY66" s="1332" t="str">
        <f>IFERROR(VLOOKUP(K66,【参考】数式用!$AJ$2:$AK$24,2,FALSE),"")</f>
        <v/>
      </c>
      <c r="AZ66" s="1241" t="s">
        <v>2102</v>
      </c>
      <c r="BA66" s="1241" t="s">
        <v>2103</v>
      </c>
      <c r="BB66" s="1241" t="s">
        <v>2104</v>
      </c>
      <c r="BC66" s="1241" t="s">
        <v>2105</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2"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0"/>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2" t="str">
        <f>G66</f>
        <v/>
      </c>
    </row>
    <row r="68" spans="1:64" ht="15" customHeight="1">
      <c r="A68" s="1320"/>
      <c r="B68" s="1299"/>
      <c r="C68" s="1294"/>
      <c r="D68" s="1294"/>
      <c r="E68" s="1294"/>
      <c r="F68" s="1295"/>
      <c r="G68" s="1274"/>
      <c r="H68" s="1274"/>
      <c r="I68" s="1274"/>
      <c r="J68" s="1437"/>
      <c r="K68" s="1274"/>
      <c r="L68" s="1257"/>
      <c r="M68" s="1439"/>
      <c r="N68" s="1394"/>
      <c r="O68" s="1415"/>
      <c r="P68" s="1395" t="s">
        <v>2185</v>
      </c>
      <c r="Q68" s="1397" t="str">
        <f>IFERROR(VLOOKUP('別紙様式2-2（４・５月分）'!AR53,【参考】数式用!$AT$5:$AV$22,3,FALSE),"")</f>
        <v/>
      </c>
      <c r="R68" s="1399" t="s">
        <v>2196</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0"/>
      <c r="AV68" s="1329" t="str">
        <f>IF(K66&lt;&gt;"","V列に色付け","")</f>
        <v/>
      </c>
      <c r="AW68" s="1330"/>
      <c r="AX68" s="1331"/>
      <c r="AY68" s="172"/>
      <c r="AZ68" s="172"/>
      <c r="BA68" s="172"/>
      <c r="BB68" s="172"/>
      <c r="BC68" s="172"/>
      <c r="BD68" s="172"/>
      <c r="BE68" s="172"/>
      <c r="BF68" s="172"/>
      <c r="BG68" s="172"/>
      <c r="BH68" s="172"/>
      <c r="BI68" s="172"/>
      <c r="BJ68" s="172"/>
      <c r="BK68" s="172"/>
      <c r="BL68" s="552" t="str">
        <f>G66</f>
        <v/>
      </c>
    </row>
    <row r="69" spans="1:64" ht="30" customHeight="1" thickBot="1">
      <c r="A69" s="1282"/>
      <c r="B69" s="1433"/>
      <c r="C69" s="1434"/>
      <c r="D69" s="1434"/>
      <c r="E69" s="1434"/>
      <c r="F69" s="1435"/>
      <c r="G69" s="1275"/>
      <c r="H69" s="1275"/>
      <c r="I69" s="1275"/>
      <c r="J69" s="1438"/>
      <c r="K69" s="1275"/>
      <c r="L69" s="1258"/>
      <c r="M69" s="1440"/>
      <c r="N69" s="659"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0"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329"/>
      <c r="AW69" s="661" t="str">
        <f>IF('別紙様式2-2（４・５月分）'!O55="","",'別紙様式2-2（４・５月分）'!O55)</f>
        <v/>
      </c>
      <c r="AX69" s="1331"/>
      <c r="AY69" s="172"/>
      <c r="AZ69" s="172"/>
      <c r="BA69" s="172"/>
      <c r="BB69" s="172"/>
      <c r="BC69" s="172"/>
      <c r="BD69" s="172"/>
      <c r="BE69" s="172"/>
      <c r="BF69" s="172"/>
      <c r="BG69" s="172"/>
      <c r="BH69" s="172"/>
      <c r="BI69" s="172"/>
      <c r="BJ69" s="172"/>
      <c r="BK69" s="172"/>
      <c r="BL69" s="552"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6"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2178</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5" t="str">
        <f t="shared" si="0"/>
        <v/>
      </c>
      <c r="AU70" s="660"/>
      <c r="AV70" s="1329" t="str">
        <f>IF(K70&lt;&gt;"","V列に色付け","")</f>
        <v/>
      </c>
      <c r="AW70" s="661" t="str">
        <f>IF('別紙様式2-2（４・５月分）'!O56="","",'別紙様式2-2（４・５月分）'!O56)</f>
        <v/>
      </c>
      <c r="AX70" s="1331" t="str">
        <f>IF(SUM('別紙様式2-2（４・５月分）'!P56:P58)=0,"",SUM('別紙様式2-2（４・５月分）'!P56:P58))</f>
        <v/>
      </c>
      <c r="AY70" s="1332" t="str">
        <f>IFERROR(VLOOKUP(K70,【参考】数式用!$AJ$2:$AK$24,2,FALSE),"")</f>
        <v/>
      </c>
      <c r="AZ70" s="1241" t="s">
        <v>2102</v>
      </c>
      <c r="BA70" s="1241" t="s">
        <v>2103</v>
      </c>
      <c r="BB70" s="1241" t="s">
        <v>2104</v>
      </c>
      <c r="BC70" s="1241" t="s">
        <v>2105</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2"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0"/>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2" t="str">
        <f>G70</f>
        <v/>
      </c>
    </row>
    <row r="72" spans="1:64" ht="15" customHeight="1">
      <c r="A72" s="1320"/>
      <c r="B72" s="1299"/>
      <c r="C72" s="1294"/>
      <c r="D72" s="1294"/>
      <c r="E72" s="1294"/>
      <c r="F72" s="1295"/>
      <c r="G72" s="1274"/>
      <c r="H72" s="1274"/>
      <c r="I72" s="1274"/>
      <c r="J72" s="1437"/>
      <c r="K72" s="1274"/>
      <c r="L72" s="1257"/>
      <c r="M72" s="1260"/>
      <c r="N72" s="1394"/>
      <c r="O72" s="1415"/>
      <c r="P72" s="1395" t="s">
        <v>2185</v>
      </c>
      <c r="Q72" s="1397" t="str">
        <f>IFERROR(VLOOKUP('別紙様式2-2（４・５月分）'!AR56,【参考】数式用!$AT$5:$AV$22,3,FALSE),"")</f>
        <v/>
      </c>
      <c r="R72" s="1399" t="s">
        <v>2196</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0"/>
      <c r="AV72" s="1329" t="str">
        <f>IF(K70&lt;&gt;"","V列に色付け","")</f>
        <v/>
      </c>
      <c r="AW72" s="1330"/>
      <c r="AX72" s="1331"/>
      <c r="AY72" s="172"/>
      <c r="AZ72" s="172"/>
      <c r="BA72" s="172"/>
      <c r="BB72" s="172"/>
      <c r="BC72" s="172"/>
      <c r="BD72" s="172"/>
      <c r="BE72" s="172"/>
      <c r="BF72" s="172"/>
      <c r="BG72" s="172"/>
      <c r="BH72" s="172"/>
      <c r="BI72" s="172"/>
      <c r="BJ72" s="172"/>
      <c r="BK72" s="172"/>
      <c r="BL72" s="552" t="str">
        <f>G70</f>
        <v/>
      </c>
    </row>
    <row r="73" spans="1:64" ht="30" customHeight="1" thickBot="1">
      <c r="A73" s="1282"/>
      <c r="B73" s="1433"/>
      <c r="C73" s="1434"/>
      <c r="D73" s="1434"/>
      <c r="E73" s="1434"/>
      <c r="F73" s="1435"/>
      <c r="G73" s="1275"/>
      <c r="H73" s="1275"/>
      <c r="I73" s="1275"/>
      <c r="J73" s="1438"/>
      <c r="K73" s="1275"/>
      <c r="L73" s="1258"/>
      <c r="M73" s="1261"/>
      <c r="N73" s="659"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0"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329"/>
      <c r="AW73" s="661" t="str">
        <f>IF('別紙様式2-2（４・５月分）'!O58="","",'別紙様式2-2（４・５月分）'!O58)</f>
        <v/>
      </c>
      <c r="AX73" s="1331"/>
      <c r="AY73" s="172"/>
      <c r="AZ73" s="172"/>
      <c r="BA73" s="172"/>
      <c r="BB73" s="172"/>
      <c r="BC73" s="172"/>
      <c r="BD73" s="172"/>
      <c r="BE73" s="172"/>
      <c r="BF73" s="172"/>
      <c r="BG73" s="172"/>
      <c r="BH73" s="172"/>
      <c r="BI73" s="172"/>
      <c r="BJ73" s="172"/>
      <c r="BK73" s="172"/>
      <c r="BL73" s="552"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6"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2178</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5" t="str">
        <f t="shared" si="0"/>
        <v/>
      </c>
      <c r="AU74" s="660"/>
      <c r="AV74" s="1329" t="str">
        <f>IF(K74&lt;&gt;"","V列に色付け","")</f>
        <v/>
      </c>
      <c r="AW74" s="661" t="str">
        <f>IF('別紙様式2-2（４・５月分）'!O59="","",'別紙様式2-2（４・５月分）'!O59)</f>
        <v/>
      </c>
      <c r="AX74" s="1331" t="str">
        <f>IF(SUM('別紙様式2-2（４・５月分）'!P59:P61)=0,"",SUM('別紙様式2-2（４・５月分）'!P59:P61))</f>
        <v/>
      </c>
      <c r="AY74" s="1332" t="str">
        <f>IFERROR(VLOOKUP(K74,【参考】数式用!$AJ$2:$AK$24,2,FALSE),"")</f>
        <v/>
      </c>
      <c r="AZ74" s="1241" t="s">
        <v>2102</v>
      </c>
      <c r="BA74" s="1241" t="s">
        <v>2103</v>
      </c>
      <c r="BB74" s="1241" t="s">
        <v>2104</v>
      </c>
      <c r="BC74" s="1241" t="s">
        <v>2105</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2"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0"/>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2" t="str">
        <f>G74</f>
        <v/>
      </c>
    </row>
    <row r="76" spans="1:64" ht="15" customHeight="1">
      <c r="A76" s="1320"/>
      <c r="B76" s="1299"/>
      <c r="C76" s="1294"/>
      <c r="D76" s="1294"/>
      <c r="E76" s="1294"/>
      <c r="F76" s="1295"/>
      <c r="G76" s="1274"/>
      <c r="H76" s="1274"/>
      <c r="I76" s="1274"/>
      <c r="J76" s="1437"/>
      <c r="K76" s="1274"/>
      <c r="L76" s="1257"/>
      <c r="M76" s="1439"/>
      <c r="N76" s="1394"/>
      <c r="O76" s="1415"/>
      <c r="P76" s="1395" t="s">
        <v>2185</v>
      </c>
      <c r="Q76" s="1397" t="str">
        <f>IFERROR(VLOOKUP('別紙様式2-2（４・５月分）'!AR59,【参考】数式用!$AT$5:$AV$22,3,FALSE),"")</f>
        <v/>
      </c>
      <c r="R76" s="1399" t="s">
        <v>2196</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0"/>
      <c r="AV76" s="1329" t="str">
        <f>IF(K74&lt;&gt;"","V列に色付け","")</f>
        <v/>
      </c>
      <c r="AW76" s="1330"/>
      <c r="AX76" s="1331"/>
      <c r="AY76" s="172"/>
      <c r="AZ76" s="172"/>
      <c r="BA76" s="172"/>
      <c r="BB76" s="172"/>
      <c r="BC76" s="172"/>
      <c r="BD76" s="172"/>
      <c r="BE76" s="172"/>
      <c r="BF76" s="172"/>
      <c r="BG76" s="172"/>
      <c r="BH76" s="172"/>
      <c r="BI76" s="172"/>
      <c r="BJ76" s="172"/>
      <c r="BK76" s="172"/>
      <c r="BL76" s="552" t="str">
        <f>G74</f>
        <v/>
      </c>
    </row>
    <row r="77" spans="1:64" ht="30" customHeight="1" thickBot="1">
      <c r="A77" s="1282"/>
      <c r="B77" s="1433"/>
      <c r="C77" s="1434"/>
      <c r="D77" s="1434"/>
      <c r="E77" s="1434"/>
      <c r="F77" s="1435"/>
      <c r="G77" s="1275"/>
      <c r="H77" s="1275"/>
      <c r="I77" s="1275"/>
      <c r="J77" s="1438"/>
      <c r="K77" s="1275"/>
      <c r="L77" s="1258"/>
      <c r="M77" s="1440"/>
      <c r="N77" s="659"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0"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329"/>
      <c r="AW77" s="661" t="str">
        <f>IF('別紙様式2-2（４・５月分）'!O61="","",'別紙様式2-2（４・５月分）'!O61)</f>
        <v/>
      </c>
      <c r="AX77" s="1331"/>
      <c r="AY77" s="172"/>
      <c r="AZ77" s="172"/>
      <c r="BA77" s="172"/>
      <c r="BB77" s="172"/>
      <c r="BC77" s="172"/>
      <c r="BD77" s="172"/>
      <c r="BE77" s="172"/>
      <c r="BF77" s="172"/>
      <c r="BG77" s="172"/>
      <c r="BH77" s="172"/>
      <c r="BI77" s="172"/>
      <c r="BJ77" s="172"/>
      <c r="BK77" s="172"/>
      <c r="BL77" s="552"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6"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2178</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5" t="str">
        <f t="shared" si="0"/>
        <v/>
      </c>
      <c r="AU78" s="660"/>
      <c r="AV78" s="1329" t="str">
        <f>IF(K78&lt;&gt;"","V列に色付け","")</f>
        <v/>
      </c>
      <c r="AW78" s="661" t="str">
        <f>IF('別紙様式2-2（４・５月分）'!O62="","",'別紙様式2-2（４・５月分）'!O62)</f>
        <v/>
      </c>
      <c r="AX78" s="1331" t="str">
        <f>IF(SUM('別紙様式2-2（４・５月分）'!P62:P64)=0,"",SUM('別紙様式2-2（４・５月分）'!P62:P64))</f>
        <v/>
      </c>
      <c r="AY78" s="1332" t="str">
        <f>IFERROR(VLOOKUP(K78,【参考】数式用!$AJ$2:$AK$24,2,FALSE),"")</f>
        <v/>
      </c>
      <c r="AZ78" s="1241" t="s">
        <v>2102</v>
      </c>
      <c r="BA78" s="1241" t="s">
        <v>2103</v>
      </c>
      <c r="BB78" s="1241" t="s">
        <v>2104</v>
      </c>
      <c r="BC78" s="1241" t="s">
        <v>2105</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2"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0"/>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2" t="str">
        <f>G78</f>
        <v/>
      </c>
    </row>
    <row r="80" spans="1:64" ht="15" customHeight="1">
      <c r="A80" s="1320"/>
      <c r="B80" s="1299"/>
      <c r="C80" s="1294"/>
      <c r="D80" s="1294"/>
      <c r="E80" s="1294"/>
      <c r="F80" s="1295"/>
      <c r="G80" s="1274"/>
      <c r="H80" s="1274"/>
      <c r="I80" s="1274"/>
      <c r="J80" s="1437"/>
      <c r="K80" s="1274"/>
      <c r="L80" s="1257"/>
      <c r="M80" s="1260"/>
      <c r="N80" s="1394"/>
      <c r="O80" s="1415"/>
      <c r="P80" s="1395" t="s">
        <v>2185</v>
      </c>
      <c r="Q80" s="1397" t="str">
        <f>IFERROR(VLOOKUP('別紙様式2-2（４・５月分）'!AR62,【参考】数式用!$AT$5:$AV$22,3,FALSE),"")</f>
        <v/>
      </c>
      <c r="R80" s="1399" t="s">
        <v>2196</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0"/>
      <c r="AV80" s="1329" t="str">
        <f>IF(K78&lt;&gt;"","V列に色付け","")</f>
        <v/>
      </c>
      <c r="AW80" s="1330"/>
      <c r="AX80" s="1331"/>
      <c r="AY80" s="172"/>
      <c r="AZ80" s="172"/>
      <c r="BA80" s="172"/>
      <c r="BB80" s="172"/>
      <c r="BC80" s="172"/>
      <c r="BD80" s="172"/>
      <c r="BE80" s="172"/>
      <c r="BF80" s="172"/>
      <c r="BG80" s="172"/>
      <c r="BH80" s="172"/>
      <c r="BI80" s="172"/>
      <c r="BJ80" s="172"/>
      <c r="BK80" s="172"/>
      <c r="BL80" s="552" t="str">
        <f>G78</f>
        <v/>
      </c>
    </row>
    <row r="81" spans="1:64" ht="30" customHeight="1" thickBot="1">
      <c r="A81" s="1282"/>
      <c r="B81" s="1433"/>
      <c r="C81" s="1434"/>
      <c r="D81" s="1434"/>
      <c r="E81" s="1434"/>
      <c r="F81" s="1435"/>
      <c r="G81" s="1275"/>
      <c r="H81" s="1275"/>
      <c r="I81" s="1275"/>
      <c r="J81" s="1438"/>
      <c r="K81" s="1275"/>
      <c r="L81" s="1258"/>
      <c r="M81" s="1261"/>
      <c r="N81" s="659"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0"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329"/>
      <c r="AW81" s="661" t="str">
        <f>IF('別紙様式2-2（４・５月分）'!O64="","",'別紙様式2-2（４・５月分）'!O64)</f>
        <v/>
      </c>
      <c r="AX81" s="1331"/>
      <c r="AY81" s="172"/>
      <c r="AZ81" s="172"/>
      <c r="BA81" s="172"/>
      <c r="BB81" s="172"/>
      <c r="BC81" s="172"/>
      <c r="BD81" s="172"/>
      <c r="BE81" s="172"/>
      <c r="BF81" s="172"/>
      <c r="BG81" s="172"/>
      <c r="BH81" s="172"/>
      <c r="BI81" s="172"/>
      <c r="BJ81" s="172"/>
      <c r="BK81" s="172"/>
      <c r="BL81" s="552"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6"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2178</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5" t="str">
        <f t="shared" ref="AT82:AT142" si="54">IF(AV82="","",IF(V82&lt;O82,"！加算の要件上は問題ありませんが、令和６年４・５月と比較して令和６年６月に加算率が下がる計画になっています。",""))</f>
        <v/>
      </c>
      <c r="AU82" s="660"/>
      <c r="AV82" s="1329" t="str">
        <f>IF(K82&lt;&gt;"","V列に色付け","")</f>
        <v/>
      </c>
      <c r="AW82" s="661" t="str">
        <f>IF('別紙様式2-2（４・５月分）'!O65="","",'別紙様式2-2（４・５月分）'!O65)</f>
        <v/>
      </c>
      <c r="AX82" s="1331" t="str">
        <f>IF(SUM('別紙様式2-2（４・５月分）'!P65:P67)=0,"",SUM('別紙様式2-2（４・５月分）'!P65:P67))</f>
        <v/>
      </c>
      <c r="AY82" s="1332" t="str">
        <f>IFERROR(VLOOKUP(K82,【参考】数式用!$AJ$2:$AK$24,2,FALSE),"")</f>
        <v/>
      </c>
      <c r="AZ82" s="1241" t="s">
        <v>2102</v>
      </c>
      <c r="BA82" s="1241" t="s">
        <v>2103</v>
      </c>
      <c r="BB82" s="1241" t="s">
        <v>2104</v>
      </c>
      <c r="BC82" s="1241" t="s">
        <v>2105</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2"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2" t="str">
        <f>G82</f>
        <v/>
      </c>
    </row>
    <row r="84" spans="1:64" ht="15" customHeight="1">
      <c r="A84" s="1320"/>
      <c r="B84" s="1299"/>
      <c r="C84" s="1294"/>
      <c r="D84" s="1294"/>
      <c r="E84" s="1294"/>
      <c r="F84" s="1295"/>
      <c r="G84" s="1274"/>
      <c r="H84" s="1274"/>
      <c r="I84" s="1274"/>
      <c r="J84" s="1437"/>
      <c r="K84" s="1274"/>
      <c r="L84" s="1257"/>
      <c r="M84" s="1439"/>
      <c r="N84" s="1394"/>
      <c r="O84" s="1415"/>
      <c r="P84" s="1395" t="s">
        <v>2185</v>
      </c>
      <c r="Q84" s="1397" t="str">
        <f>IFERROR(VLOOKUP('別紙様式2-2（４・５月分）'!AR65,【参考】数式用!$AT$5:$AV$22,3,FALSE),"")</f>
        <v/>
      </c>
      <c r="R84" s="1399" t="s">
        <v>2196</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0"/>
      <c r="AV84" s="1329" t="str">
        <f>IF(K82&lt;&gt;"","V列に色付け","")</f>
        <v/>
      </c>
      <c r="AW84" s="1330"/>
      <c r="AX84" s="1331"/>
      <c r="AY84" s="172"/>
      <c r="AZ84" s="172"/>
      <c r="BA84" s="172"/>
      <c r="BB84" s="172"/>
      <c r="BC84" s="172"/>
      <c r="BD84" s="172"/>
      <c r="BE84" s="172"/>
      <c r="BF84" s="172"/>
      <c r="BG84" s="172"/>
      <c r="BH84" s="172"/>
      <c r="BI84" s="172"/>
      <c r="BJ84" s="172"/>
      <c r="BK84" s="172"/>
      <c r="BL84" s="552" t="str">
        <f>G82</f>
        <v/>
      </c>
    </row>
    <row r="85" spans="1:64" ht="30" customHeight="1" thickBot="1">
      <c r="A85" s="1282"/>
      <c r="B85" s="1433"/>
      <c r="C85" s="1434"/>
      <c r="D85" s="1434"/>
      <c r="E85" s="1434"/>
      <c r="F85" s="1435"/>
      <c r="G85" s="1275"/>
      <c r="H85" s="1275"/>
      <c r="I85" s="1275"/>
      <c r="J85" s="1438"/>
      <c r="K85" s="1275"/>
      <c r="L85" s="1258"/>
      <c r="M85" s="1440"/>
      <c r="N85" s="659"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0"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329"/>
      <c r="AW85" s="661" t="str">
        <f>IF('別紙様式2-2（４・５月分）'!O67="","",'別紙様式2-2（４・５月分）'!O67)</f>
        <v/>
      </c>
      <c r="AX85" s="1331"/>
      <c r="AY85" s="172"/>
      <c r="AZ85" s="172"/>
      <c r="BA85" s="172"/>
      <c r="BB85" s="172"/>
      <c r="BC85" s="172"/>
      <c r="BD85" s="172"/>
      <c r="BE85" s="172"/>
      <c r="BF85" s="172"/>
      <c r="BG85" s="172"/>
      <c r="BH85" s="172"/>
      <c r="BI85" s="172"/>
      <c r="BJ85" s="172"/>
      <c r="BK85" s="172"/>
      <c r="BL85" s="552"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6"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2178</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5" t="str">
        <f t="shared" si="54"/>
        <v/>
      </c>
      <c r="AU86" s="660"/>
      <c r="AV86" s="1329" t="str">
        <f>IF(K86&lt;&gt;"","V列に色付け","")</f>
        <v/>
      </c>
      <c r="AW86" s="661" t="str">
        <f>IF('別紙様式2-2（４・５月分）'!O68="","",'別紙様式2-2（４・５月分）'!O68)</f>
        <v/>
      </c>
      <c r="AX86" s="1331" t="str">
        <f>IF(SUM('別紙様式2-2（４・５月分）'!P68:P70)=0,"",SUM('別紙様式2-2（４・５月分）'!P68:P70))</f>
        <v/>
      </c>
      <c r="AY86" s="1332" t="str">
        <f>IFERROR(VLOOKUP(K86,【参考】数式用!$AJ$2:$AK$24,2,FALSE),"")</f>
        <v/>
      </c>
      <c r="AZ86" s="1241" t="s">
        <v>2102</v>
      </c>
      <c r="BA86" s="1241" t="s">
        <v>2103</v>
      </c>
      <c r="BB86" s="1241" t="s">
        <v>2104</v>
      </c>
      <c r="BC86" s="1241" t="s">
        <v>2105</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2"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0"/>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2" t="str">
        <f>G86</f>
        <v/>
      </c>
    </row>
    <row r="88" spans="1:64" ht="15" customHeight="1">
      <c r="A88" s="1320"/>
      <c r="B88" s="1299"/>
      <c r="C88" s="1294"/>
      <c r="D88" s="1294"/>
      <c r="E88" s="1294"/>
      <c r="F88" s="1295"/>
      <c r="G88" s="1274"/>
      <c r="H88" s="1274"/>
      <c r="I88" s="1274"/>
      <c r="J88" s="1437"/>
      <c r="K88" s="1274"/>
      <c r="L88" s="1257"/>
      <c r="M88" s="1260"/>
      <c r="N88" s="1394"/>
      <c r="O88" s="1415"/>
      <c r="P88" s="1395" t="s">
        <v>2185</v>
      </c>
      <c r="Q88" s="1397" t="str">
        <f>IFERROR(VLOOKUP('別紙様式2-2（４・５月分）'!AR68,【参考】数式用!$AT$5:$AV$22,3,FALSE),"")</f>
        <v/>
      </c>
      <c r="R88" s="1399" t="s">
        <v>2196</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0"/>
      <c r="AV88" s="1329" t="str">
        <f>IF(K86&lt;&gt;"","V列に色付け","")</f>
        <v/>
      </c>
      <c r="AW88" s="1330"/>
      <c r="AX88" s="1331"/>
      <c r="AY88" s="172"/>
      <c r="AZ88" s="172"/>
      <c r="BA88" s="172"/>
      <c r="BB88" s="172"/>
      <c r="BC88" s="172"/>
      <c r="BD88" s="172"/>
      <c r="BE88" s="172"/>
      <c r="BF88" s="172"/>
      <c r="BG88" s="172"/>
      <c r="BH88" s="172"/>
      <c r="BI88" s="172"/>
      <c r="BJ88" s="172"/>
      <c r="BK88" s="172"/>
      <c r="BL88" s="552" t="str">
        <f>G86</f>
        <v/>
      </c>
    </row>
    <row r="89" spans="1:64" ht="30" customHeight="1" thickBot="1">
      <c r="A89" s="1282"/>
      <c r="B89" s="1433"/>
      <c r="C89" s="1434"/>
      <c r="D89" s="1434"/>
      <c r="E89" s="1434"/>
      <c r="F89" s="1435"/>
      <c r="G89" s="1275"/>
      <c r="H89" s="1275"/>
      <c r="I89" s="1275"/>
      <c r="J89" s="1438"/>
      <c r="K89" s="1275"/>
      <c r="L89" s="1258"/>
      <c r="M89" s="1261"/>
      <c r="N89" s="659"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0"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329"/>
      <c r="AW89" s="661" t="str">
        <f>IF('別紙様式2-2（４・５月分）'!O70="","",'別紙様式2-2（４・５月分）'!O70)</f>
        <v/>
      </c>
      <c r="AX89" s="1331"/>
      <c r="AY89" s="172"/>
      <c r="AZ89" s="172"/>
      <c r="BA89" s="172"/>
      <c r="BB89" s="172"/>
      <c r="BC89" s="172"/>
      <c r="BD89" s="172"/>
      <c r="BE89" s="172"/>
      <c r="BF89" s="172"/>
      <c r="BG89" s="172"/>
      <c r="BH89" s="172"/>
      <c r="BI89" s="172"/>
      <c r="BJ89" s="172"/>
      <c r="BK89" s="172"/>
      <c r="BL89" s="552"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6"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2178</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5" t="str">
        <f t="shared" si="54"/>
        <v/>
      </c>
      <c r="AU90" s="660"/>
      <c r="AV90" s="1329" t="str">
        <f>IF(K90&lt;&gt;"","V列に色付け","")</f>
        <v/>
      </c>
      <c r="AW90" s="661" t="str">
        <f>IF('別紙様式2-2（４・５月分）'!O71="","",'別紙様式2-2（４・５月分）'!O71)</f>
        <v/>
      </c>
      <c r="AX90" s="1331" t="str">
        <f>IF(SUM('別紙様式2-2（４・５月分）'!P71:P73)=0,"",SUM('別紙様式2-2（４・５月分）'!P71:P73))</f>
        <v/>
      </c>
      <c r="AY90" s="1332" t="str">
        <f>IFERROR(VLOOKUP(K90,【参考】数式用!$AJ$2:$AK$24,2,FALSE),"")</f>
        <v/>
      </c>
      <c r="AZ90" s="1241" t="s">
        <v>2102</v>
      </c>
      <c r="BA90" s="1241" t="s">
        <v>2103</v>
      </c>
      <c r="BB90" s="1241" t="s">
        <v>2104</v>
      </c>
      <c r="BC90" s="1241" t="s">
        <v>2105</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2"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0"/>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2" t="str">
        <f>G90</f>
        <v/>
      </c>
    </row>
    <row r="92" spans="1:64" ht="15" customHeight="1">
      <c r="A92" s="1320"/>
      <c r="B92" s="1299"/>
      <c r="C92" s="1294"/>
      <c r="D92" s="1294"/>
      <c r="E92" s="1294"/>
      <c r="F92" s="1295"/>
      <c r="G92" s="1274"/>
      <c r="H92" s="1274"/>
      <c r="I92" s="1274"/>
      <c r="J92" s="1437"/>
      <c r="K92" s="1274"/>
      <c r="L92" s="1257"/>
      <c r="M92" s="1439"/>
      <c r="N92" s="1394"/>
      <c r="O92" s="1415"/>
      <c r="P92" s="1395" t="s">
        <v>2185</v>
      </c>
      <c r="Q92" s="1397" t="str">
        <f>IFERROR(VLOOKUP('別紙様式2-2（４・５月分）'!AR71,【参考】数式用!$AT$5:$AV$22,3,FALSE),"")</f>
        <v/>
      </c>
      <c r="R92" s="1399" t="s">
        <v>2196</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0"/>
      <c r="AV92" s="1329" t="str">
        <f>IF(K90&lt;&gt;"","V列に色付け","")</f>
        <v/>
      </c>
      <c r="AW92" s="1330"/>
      <c r="AX92" s="1331"/>
      <c r="AY92" s="172"/>
      <c r="AZ92" s="172"/>
      <c r="BA92" s="172"/>
      <c r="BB92" s="172"/>
      <c r="BC92" s="172"/>
      <c r="BD92" s="172"/>
      <c r="BE92" s="172"/>
      <c r="BF92" s="172"/>
      <c r="BG92" s="172"/>
      <c r="BH92" s="172"/>
      <c r="BI92" s="172"/>
      <c r="BJ92" s="172"/>
      <c r="BK92" s="172"/>
      <c r="BL92" s="552" t="str">
        <f>G90</f>
        <v/>
      </c>
    </row>
    <row r="93" spans="1:64" ht="30" customHeight="1" thickBot="1">
      <c r="A93" s="1282"/>
      <c r="B93" s="1433"/>
      <c r="C93" s="1434"/>
      <c r="D93" s="1434"/>
      <c r="E93" s="1434"/>
      <c r="F93" s="1435"/>
      <c r="G93" s="1275"/>
      <c r="H93" s="1275"/>
      <c r="I93" s="1275"/>
      <c r="J93" s="1438"/>
      <c r="K93" s="1275"/>
      <c r="L93" s="1258"/>
      <c r="M93" s="1440"/>
      <c r="N93" s="659"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0"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329"/>
      <c r="AW93" s="661" t="str">
        <f>IF('別紙様式2-2（４・５月分）'!O73="","",'別紙様式2-2（４・５月分）'!O73)</f>
        <v/>
      </c>
      <c r="AX93" s="1331"/>
      <c r="AY93" s="172"/>
      <c r="AZ93" s="172"/>
      <c r="BA93" s="172"/>
      <c r="BB93" s="172"/>
      <c r="BC93" s="172"/>
      <c r="BD93" s="172"/>
      <c r="BE93" s="172"/>
      <c r="BF93" s="172"/>
      <c r="BG93" s="172"/>
      <c r="BH93" s="172"/>
      <c r="BI93" s="172"/>
      <c r="BJ93" s="172"/>
      <c r="BK93" s="172"/>
      <c r="BL93" s="552"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6"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2178</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5" t="str">
        <f t="shared" si="54"/>
        <v/>
      </c>
      <c r="AU94" s="660"/>
      <c r="AV94" s="1329" t="str">
        <f>IF(K94&lt;&gt;"","V列に色付け","")</f>
        <v/>
      </c>
      <c r="AW94" s="661" t="str">
        <f>IF('別紙様式2-2（４・５月分）'!O74="","",'別紙様式2-2（４・５月分）'!O74)</f>
        <v/>
      </c>
      <c r="AX94" s="1331" t="str">
        <f>IF(SUM('別紙様式2-2（４・５月分）'!P74:P76)=0,"",SUM('別紙様式2-2（４・５月分）'!P74:P76))</f>
        <v/>
      </c>
      <c r="AY94" s="1332" t="str">
        <f>IFERROR(VLOOKUP(K94,【参考】数式用!$AJ$2:$AK$24,2,FALSE),"")</f>
        <v/>
      </c>
      <c r="AZ94" s="1241" t="s">
        <v>2102</v>
      </c>
      <c r="BA94" s="1241" t="s">
        <v>2103</v>
      </c>
      <c r="BB94" s="1241" t="s">
        <v>2104</v>
      </c>
      <c r="BC94" s="1241" t="s">
        <v>2105</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2"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0"/>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2" t="str">
        <f>G94</f>
        <v/>
      </c>
    </row>
    <row r="96" spans="1:64" ht="15" customHeight="1">
      <c r="A96" s="1320"/>
      <c r="B96" s="1299"/>
      <c r="C96" s="1294"/>
      <c r="D96" s="1294"/>
      <c r="E96" s="1294"/>
      <c r="F96" s="1295"/>
      <c r="G96" s="1274"/>
      <c r="H96" s="1274"/>
      <c r="I96" s="1274"/>
      <c r="J96" s="1437"/>
      <c r="K96" s="1274"/>
      <c r="L96" s="1257"/>
      <c r="M96" s="1260"/>
      <c r="N96" s="1394"/>
      <c r="O96" s="1415"/>
      <c r="P96" s="1395" t="s">
        <v>2185</v>
      </c>
      <c r="Q96" s="1397" t="str">
        <f>IFERROR(VLOOKUP('別紙様式2-2（４・５月分）'!AR74,【参考】数式用!$AT$5:$AV$22,3,FALSE),"")</f>
        <v/>
      </c>
      <c r="R96" s="1399" t="s">
        <v>2196</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0"/>
      <c r="AV96" s="1329" t="str">
        <f>IF(K94&lt;&gt;"","V列に色付け","")</f>
        <v/>
      </c>
      <c r="AW96" s="1330"/>
      <c r="AX96" s="1331"/>
      <c r="AY96" s="172"/>
      <c r="AZ96" s="172"/>
      <c r="BA96" s="172"/>
      <c r="BB96" s="172"/>
      <c r="BC96" s="172"/>
      <c r="BD96" s="172"/>
      <c r="BE96" s="172"/>
      <c r="BF96" s="172"/>
      <c r="BG96" s="172"/>
      <c r="BH96" s="172"/>
      <c r="BI96" s="172"/>
      <c r="BJ96" s="172"/>
      <c r="BK96" s="172"/>
      <c r="BL96" s="552" t="str">
        <f>G94</f>
        <v/>
      </c>
    </row>
    <row r="97" spans="1:64" ht="30" customHeight="1" thickBot="1">
      <c r="A97" s="1282"/>
      <c r="B97" s="1433"/>
      <c r="C97" s="1434"/>
      <c r="D97" s="1434"/>
      <c r="E97" s="1434"/>
      <c r="F97" s="1435"/>
      <c r="G97" s="1275"/>
      <c r="H97" s="1275"/>
      <c r="I97" s="1275"/>
      <c r="J97" s="1438"/>
      <c r="K97" s="1275"/>
      <c r="L97" s="1258"/>
      <c r="M97" s="1261"/>
      <c r="N97" s="659"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0"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329"/>
      <c r="AW97" s="661" t="str">
        <f>IF('別紙様式2-2（４・５月分）'!O76="","",'別紙様式2-2（４・５月分）'!O76)</f>
        <v/>
      </c>
      <c r="AX97" s="1331"/>
      <c r="AY97" s="172"/>
      <c r="AZ97" s="172"/>
      <c r="BA97" s="172"/>
      <c r="BB97" s="172"/>
      <c r="BC97" s="172"/>
      <c r="BD97" s="172"/>
      <c r="BE97" s="172"/>
      <c r="BF97" s="172"/>
      <c r="BG97" s="172"/>
      <c r="BH97" s="172"/>
      <c r="BI97" s="172"/>
      <c r="BJ97" s="172"/>
      <c r="BK97" s="172"/>
      <c r="BL97" s="552"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6"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2178</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5" t="str">
        <f t="shared" si="54"/>
        <v/>
      </c>
      <c r="AU98" s="660"/>
      <c r="AV98" s="1329" t="str">
        <f>IF(K98&lt;&gt;"","V列に色付け","")</f>
        <v/>
      </c>
      <c r="AW98" s="661" t="str">
        <f>IF('別紙様式2-2（４・５月分）'!O77="","",'別紙様式2-2（４・５月分）'!O77)</f>
        <v/>
      </c>
      <c r="AX98" s="1331" t="str">
        <f>IF(SUM('別紙様式2-2（４・５月分）'!P77:P79)=0,"",SUM('別紙様式2-2（４・５月分）'!P77:P79))</f>
        <v/>
      </c>
      <c r="AY98" s="1332" t="str">
        <f>IFERROR(VLOOKUP(K98,【参考】数式用!$AJ$2:$AK$24,2,FALSE),"")</f>
        <v/>
      </c>
      <c r="AZ98" s="1241" t="s">
        <v>2102</v>
      </c>
      <c r="BA98" s="1241" t="s">
        <v>2103</v>
      </c>
      <c r="BB98" s="1241" t="s">
        <v>2104</v>
      </c>
      <c r="BC98" s="1241" t="s">
        <v>2105</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2"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0"/>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2"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2185</v>
      </c>
      <c r="Q100" s="1397" t="str">
        <f>IFERROR(VLOOKUP('別紙様式2-2（４・５月分）'!AR77,【参考】数式用!$AT$5:$AV$22,3,FALSE),"")</f>
        <v/>
      </c>
      <c r="R100" s="1399" t="s">
        <v>2196</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0"/>
      <c r="AV100" s="1329" t="str">
        <f>IF(K98&lt;&gt;"","V列に色付け","")</f>
        <v/>
      </c>
      <c r="AW100" s="1330"/>
      <c r="AX100" s="1331"/>
      <c r="AY100" s="172"/>
      <c r="AZ100" s="172"/>
      <c r="BA100" s="172"/>
      <c r="BB100" s="172"/>
      <c r="BC100" s="172"/>
      <c r="BD100" s="172"/>
      <c r="BE100" s="172"/>
      <c r="BF100" s="172"/>
      <c r="BG100" s="172"/>
      <c r="BH100" s="172"/>
      <c r="BI100" s="172"/>
      <c r="BJ100" s="172"/>
      <c r="BK100" s="172"/>
      <c r="BL100" s="552" t="str">
        <f>G98</f>
        <v/>
      </c>
    </row>
    <row r="101" spans="1:64" ht="30" customHeight="1" thickBot="1">
      <c r="A101" s="1282"/>
      <c r="B101" s="1433"/>
      <c r="C101" s="1434"/>
      <c r="D101" s="1434"/>
      <c r="E101" s="1434"/>
      <c r="F101" s="1435"/>
      <c r="G101" s="1275"/>
      <c r="H101" s="1275"/>
      <c r="I101" s="1275"/>
      <c r="J101" s="1438"/>
      <c r="K101" s="1275"/>
      <c r="L101" s="1258"/>
      <c r="M101" s="1440"/>
      <c r="N101" s="659"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0"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329"/>
      <c r="AW101" s="661" t="str">
        <f>IF('別紙様式2-2（４・５月分）'!O79="","",'別紙様式2-2（４・５月分）'!O79)</f>
        <v/>
      </c>
      <c r="AX101" s="1331"/>
      <c r="AY101" s="172"/>
      <c r="AZ101" s="172"/>
      <c r="BA101" s="172"/>
      <c r="BB101" s="172"/>
      <c r="BC101" s="172"/>
      <c r="BD101" s="172"/>
      <c r="BE101" s="172"/>
      <c r="BF101" s="172"/>
      <c r="BG101" s="172"/>
      <c r="BH101" s="172"/>
      <c r="BI101" s="172"/>
      <c r="BJ101" s="172"/>
      <c r="BK101" s="172"/>
      <c r="BL101" s="552"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6"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2178</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5" t="str">
        <f t="shared" si="54"/>
        <v/>
      </c>
      <c r="AU102" s="660"/>
      <c r="AV102" s="1329" t="str">
        <f>IF(K102&lt;&gt;"","V列に色付け","")</f>
        <v/>
      </c>
      <c r="AW102" s="661" t="str">
        <f>IF('別紙様式2-2（４・５月分）'!O80="","",'別紙様式2-2（４・５月分）'!O80)</f>
        <v/>
      </c>
      <c r="AX102" s="1331" t="str">
        <f>IF(SUM('別紙様式2-2（４・５月分）'!P80:P82)=0,"",SUM('別紙様式2-2（４・５月分）'!P80:P82))</f>
        <v/>
      </c>
      <c r="AY102" s="1332" t="str">
        <f>IFERROR(VLOOKUP(K102,【参考】数式用!$AJ$2:$AK$24,2,FALSE),"")</f>
        <v/>
      </c>
      <c r="AZ102" s="1241" t="s">
        <v>2102</v>
      </c>
      <c r="BA102" s="1241" t="s">
        <v>2103</v>
      </c>
      <c r="BB102" s="1241" t="s">
        <v>2104</v>
      </c>
      <c r="BC102" s="1241" t="s">
        <v>2105</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2"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0"/>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2"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2185</v>
      </c>
      <c r="Q104" s="1397" t="str">
        <f>IFERROR(VLOOKUP('別紙様式2-2（４・５月分）'!AR80,【参考】数式用!$AT$5:$AV$22,3,FALSE),"")</f>
        <v/>
      </c>
      <c r="R104" s="1399" t="s">
        <v>2196</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0"/>
      <c r="AV104" s="1329" t="str">
        <f>IF(K102&lt;&gt;"","V列に色付け","")</f>
        <v/>
      </c>
      <c r="AW104" s="1330"/>
      <c r="AX104" s="1331"/>
      <c r="AY104" s="172"/>
      <c r="AZ104" s="172"/>
      <c r="BA104" s="172"/>
      <c r="BB104" s="172"/>
      <c r="BC104" s="172"/>
      <c r="BD104" s="172"/>
      <c r="BE104" s="172"/>
      <c r="BF104" s="172"/>
      <c r="BG104" s="172"/>
      <c r="BH104" s="172"/>
      <c r="BI104" s="172"/>
      <c r="BJ104" s="172"/>
      <c r="BK104" s="172"/>
      <c r="BL104" s="552" t="str">
        <f>G102</f>
        <v/>
      </c>
    </row>
    <row r="105" spans="1:64" ht="30" customHeight="1" thickBot="1">
      <c r="A105" s="1282"/>
      <c r="B105" s="1433"/>
      <c r="C105" s="1434"/>
      <c r="D105" s="1434"/>
      <c r="E105" s="1434"/>
      <c r="F105" s="1435"/>
      <c r="G105" s="1275"/>
      <c r="H105" s="1275"/>
      <c r="I105" s="1275"/>
      <c r="J105" s="1438"/>
      <c r="K105" s="1275"/>
      <c r="L105" s="1258"/>
      <c r="M105" s="1440"/>
      <c r="N105" s="659"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0"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329"/>
      <c r="AW105" s="661" t="str">
        <f>IF('別紙様式2-2（４・５月分）'!O82="","",'別紙様式2-2（４・５月分）'!O82)</f>
        <v/>
      </c>
      <c r="AX105" s="1331"/>
      <c r="AY105" s="172"/>
      <c r="AZ105" s="172"/>
      <c r="BA105" s="172"/>
      <c r="BB105" s="172"/>
      <c r="BC105" s="172"/>
      <c r="BD105" s="172"/>
      <c r="BE105" s="172"/>
      <c r="BF105" s="172"/>
      <c r="BG105" s="172"/>
      <c r="BH105" s="172"/>
      <c r="BI105" s="172"/>
      <c r="BJ105" s="172"/>
      <c r="BK105" s="172"/>
      <c r="BL105" s="552"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6"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2178</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5" t="str">
        <f t="shared" si="54"/>
        <v/>
      </c>
      <c r="AU106" s="660"/>
      <c r="AV106" s="1329" t="str">
        <f>IF(K106&lt;&gt;"","V列に色付け","")</f>
        <v/>
      </c>
      <c r="AW106" s="661" t="str">
        <f>IF('別紙様式2-2（４・５月分）'!O83="","",'別紙様式2-2（４・５月分）'!O83)</f>
        <v/>
      </c>
      <c r="AX106" s="1331" t="str">
        <f>IF(SUM('別紙様式2-2（４・５月分）'!P83:P85)=0,"",SUM('別紙様式2-2（４・５月分）'!P83:P85))</f>
        <v/>
      </c>
      <c r="AY106" s="1332" t="str">
        <f>IFERROR(VLOOKUP(K106,【参考】数式用!$AJ$2:$AK$24,2,FALSE),"")</f>
        <v/>
      </c>
      <c r="AZ106" s="1241" t="s">
        <v>2102</v>
      </c>
      <c r="BA106" s="1241" t="s">
        <v>2103</v>
      </c>
      <c r="BB106" s="1241" t="s">
        <v>2104</v>
      </c>
      <c r="BC106" s="1241" t="s">
        <v>2105</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2"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0"/>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2"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2185</v>
      </c>
      <c r="Q108" s="1397" t="str">
        <f>IFERROR(VLOOKUP('別紙様式2-2（４・５月分）'!AR83,【参考】数式用!$AT$5:$AV$22,3,FALSE),"")</f>
        <v/>
      </c>
      <c r="R108" s="1399" t="s">
        <v>2196</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0"/>
      <c r="AV108" s="1329" t="str">
        <f>IF(K106&lt;&gt;"","V列に色付け","")</f>
        <v/>
      </c>
      <c r="AW108" s="1330"/>
      <c r="AX108" s="1331"/>
      <c r="AY108" s="172"/>
      <c r="AZ108" s="172"/>
      <c r="BA108" s="172"/>
      <c r="BB108" s="172"/>
      <c r="BC108" s="172"/>
      <c r="BD108" s="172"/>
      <c r="BE108" s="172"/>
      <c r="BF108" s="172"/>
      <c r="BG108" s="172"/>
      <c r="BH108" s="172"/>
      <c r="BI108" s="172"/>
      <c r="BJ108" s="172"/>
      <c r="BK108" s="172"/>
      <c r="BL108" s="552" t="str">
        <f>G106</f>
        <v/>
      </c>
    </row>
    <row r="109" spans="1:64" ht="30" customHeight="1" thickBot="1">
      <c r="A109" s="1282"/>
      <c r="B109" s="1433"/>
      <c r="C109" s="1434"/>
      <c r="D109" s="1434"/>
      <c r="E109" s="1434"/>
      <c r="F109" s="1435"/>
      <c r="G109" s="1275"/>
      <c r="H109" s="1275"/>
      <c r="I109" s="1275"/>
      <c r="J109" s="1438"/>
      <c r="K109" s="1275"/>
      <c r="L109" s="1258"/>
      <c r="M109" s="1261"/>
      <c r="N109" s="659"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0"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329"/>
      <c r="AW109" s="661" t="str">
        <f>IF('別紙様式2-2（４・５月分）'!O85="","",'別紙様式2-2（４・５月分）'!O85)</f>
        <v/>
      </c>
      <c r="AX109" s="1331"/>
      <c r="AY109" s="172"/>
      <c r="AZ109" s="172"/>
      <c r="BA109" s="172"/>
      <c r="BB109" s="172"/>
      <c r="BC109" s="172"/>
      <c r="BD109" s="172"/>
      <c r="BE109" s="172"/>
      <c r="BF109" s="172"/>
      <c r="BG109" s="172"/>
      <c r="BH109" s="172"/>
      <c r="BI109" s="172"/>
      <c r="BJ109" s="172"/>
      <c r="BK109" s="172"/>
      <c r="BL109" s="552"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6"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2178</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5" t="str">
        <f t="shared" si="54"/>
        <v/>
      </c>
      <c r="AU110" s="660"/>
      <c r="AV110" s="1329" t="str">
        <f>IF(K110&lt;&gt;"","V列に色付け","")</f>
        <v/>
      </c>
      <c r="AW110" s="661" t="str">
        <f>IF('別紙様式2-2（４・５月分）'!O86="","",'別紙様式2-2（４・５月分）'!O86)</f>
        <v/>
      </c>
      <c r="AX110" s="1331" t="str">
        <f>IF(SUM('別紙様式2-2（４・５月分）'!P86:P88)=0,"",SUM('別紙様式2-2（４・５月分）'!P86:P88))</f>
        <v/>
      </c>
      <c r="AY110" s="1332" t="str">
        <f>IFERROR(VLOOKUP(K110,【参考】数式用!$AJ$2:$AK$24,2,FALSE),"")</f>
        <v/>
      </c>
      <c r="AZ110" s="1241" t="s">
        <v>2102</v>
      </c>
      <c r="BA110" s="1241" t="s">
        <v>2103</v>
      </c>
      <c r="BB110" s="1241" t="s">
        <v>2104</v>
      </c>
      <c r="BC110" s="1241" t="s">
        <v>2105</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2"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0"/>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2"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2185</v>
      </c>
      <c r="Q112" s="1397" t="str">
        <f>IFERROR(VLOOKUP('別紙様式2-2（４・５月分）'!AR86,【参考】数式用!$AT$5:$AV$22,3,FALSE),"")</f>
        <v/>
      </c>
      <c r="R112" s="1399" t="s">
        <v>2196</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0"/>
      <c r="AV112" s="1329" t="str">
        <f>IF(K110&lt;&gt;"","V列に色付け","")</f>
        <v/>
      </c>
      <c r="AW112" s="1330"/>
      <c r="AX112" s="1331"/>
      <c r="AY112" s="172"/>
      <c r="AZ112" s="172"/>
      <c r="BA112" s="172"/>
      <c r="BB112" s="172"/>
      <c r="BC112" s="172"/>
      <c r="BD112" s="172"/>
      <c r="BE112" s="172"/>
      <c r="BF112" s="172"/>
      <c r="BG112" s="172"/>
      <c r="BH112" s="172"/>
      <c r="BI112" s="172"/>
      <c r="BJ112" s="172"/>
      <c r="BK112" s="172"/>
      <c r="BL112" s="552" t="str">
        <f>G110</f>
        <v/>
      </c>
    </row>
    <row r="113" spans="1:64" ht="30" customHeight="1" thickBot="1">
      <c r="A113" s="1282"/>
      <c r="B113" s="1433"/>
      <c r="C113" s="1434"/>
      <c r="D113" s="1434"/>
      <c r="E113" s="1434"/>
      <c r="F113" s="1435"/>
      <c r="G113" s="1275"/>
      <c r="H113" s="1275"/>
      <c r="I113" s="1275"/>
      <c r="J113" s="1438"/>
      <c r="K113" s="1275"/>
      <c r="L113" s="1258"/>
      <c r="M113" s="1440"/>
      <c r="N113" s="659"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0"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329"/>
      <c r="AW113" s="661" t="str">
        <f>IF('別紙様式2-2（４・５月分）'!O88="","",'別紙様式2-2（４・５月分）'!O88)</f>
        <v/>
      </c>
      <c r="AX113" s="1331"/>
      <c r="AY113" s="172"/>
      <c r="AZ113" s="172"/>
      <c r="BA113" s="172"/>
      <c r="BB113" s="172"/>
      <c r="BC113" s="172"/>
      <c r="BD113" s="172"/>
      <c r="BE113" s="172"/>
      <c r="BF113" s="172"/>
      <c r="BG113" s="172"/>
      <c r="BH113" s="172"/>
      <c r="BI113" s="172"/>
      <c r="BJ113" s="172"/>
      <c r="BK113" s="172"/>
      <c r="BL113" s="552"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6"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2178</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5" t="str">
        <f t="shared" si="54"/>
        <v/>
      </c>
      <c r="AU114" s="660"/>
      <c r="AV114" s="1329" t="str">
        <f>IF(K114&lt;&gt;"","V列に色付け","")</f>
        <v/>
      </c>
      <c r="AW114" s="661" t="str">
        <f>IF('別紙様式2-2（４・５月分）'!O89="","",'別紙様式2-2（４・５月分）'!O89)</f>
        <v/>
      </c>
      <c r="AX114" s="1331" t="str">
        <f>IF(SUM('別紙様式2-2（４・５月分）'!P89:P91)=0,"",SUM('別紙様式2-2（４・５月分）'!P89:P91))</f>
        <v/>
      </c>
      <c r="AY114" s="1332" t="str">
        <f>IFERROR(VLOOKUP(K114,【参考】数式用!$AJ$2:$AK$24,2,FALSE),"")</f>
        <v/>
      </c>
      <c r="AZ114" s="1241" t="s">
        <v>2102</v>
      </c>
      <c r="BA114" s="1241" t="s">
        <v>2103</v>
      </c>
      <c r="BB114" s="1241" t="s">
        <v>2104</v>
      </c>
      <c r="BC114" s="1241" t="s">
        <v>2105</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2"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0"/>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2"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2185</v>
      </c>
      <c r="Q116" s="1397" t="str">
        <f>IFERROR(VLOOKUP('別紙様式2-2（４・５月分）'!AR89,【参考】数式用!$AT$5:$AV$22,3,FALSE),"")</f>
        <v/>
      </c>
      <c r="R116" s="1399" t="s">
        <v>2196</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0"/>
      <c r="AV116" s="1329" t="str">
        <f>IF(K114&lt;&gt;"","V列に色付け","")</f>
        <v/>
      </c>
      <c r="AW116" s="1330"/>
      <c r="AX116" s="1331"/>
      <c r="AY116" s="172"/>
      <c r="AZ116" s="172"/>
      <c r="BA116" s="172"/>
      <c r="BB116" s="172"/>
      <c r="BC116" s="172"/>
      <c r="BD116" s="172"/>
      <c r="BE116" s="172"/>
      <c r="BF116" s="172"/>
      <c r="BG116" s="172"/>
      <c r="BH116" s="172"/>
      <c r="BI116" s="172"/>
      <c r="BJ116" s="172"/>
      <c r="BK116" s="172"/>
      <c r="BL116" s="552" t="str">
        <f>G114</f>
        <v/>
      </c>
    </row>
    <row r="117" spans="1:64" ht="30" customHeight="1" thickBot="1">
      <c r="A117" s="1282"/>
      <c r="B117" s="1433"/>
      <c r="C117" s="1434"/>
      <c r="D117" s="1434"/>
      <c r="E117" s="1434"/>
      <c r="F117" s="1435"/>
      <c r="G117" s="1275"/>
      <c r="H117" s="1275"/>
      <c r="I117" s="1275"/>
      <c r="J117" s="1438"/>
      <c r="K117" s="1275"/>
      <c r="L117" s="1258"/>
      <c r="M117" s="1261"/>
      <c r="N117" s="659"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0"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329"/>
      <c r="AW117" s="661" t="str">
        <f>IF('別紙様式2-2（４・５月分）'!O91="","",'別紙様式2-2（４・５月分）'!O91)</f>
        <v/>
      </c>
      <c r="AX117" s="1331"/>
      <c r="AY117" s="172"/>
      <c r="AZ117" s="172"/>
      <c r="BA117" s="172"/>
      <c r="BB117" s="172"/>
      <c r="BC117" s="172"/>
      <c r="BD117" s="172"/>
      <c r="BE117" s="172"/>
      <c r="BF117" s="172"/>
      <c r="BG117" s="172"/>
      <c r="BH117" s="172"/>
      <c r="BI117" s="172"/>
      <c r="BJ117" s="172"/>
      <c r="BK117" s="172"/>
      <c r="BL117" s="552"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6"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2178</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5" t="str">
        <f t="shared" si="54"/>
        <v/>
      </c>
      <c r="AU118" s="660"/>
      <c r="AV118" s="1329" t="str">
        <f>IF(K118&lt;&gt;"","V列に色付け","")</f>
        <v/>
      </c>
      <c r="AW118" s="661" t="str">
        <f>IF('別紙様式2-2（４・５月分）'!O92="","",'別紙様式2-2（４・５月分）'!O92)</f>
        <v/>
      </c>
      <c r="AX118" s="1331" t="str">
        <f>IF(SUM('別紙様式2-2（４・５月分）'!P92:P94)=0,"",SUM('別紙様式2-2（４・５月分）'!P92:P94))</f>
        <v/>
      </c>
      <c r="AY118" s="1332" t="str">
        <f>IFERROR(VLOOKUP(K118,【参考】数式用!$AJ$2:$AK$24,2,FALSE),"")</f>
        <v/>
      </c>
      <c r="AZ118" s="1241" t="s">
        <v>2102</v>
      </c>
      <c r="BA118" s="1241" t="s">
        <v>2103</v>
      </c>
      <c r="BB118" s="1241" t="s">
        <v>2104</v>
      </c>
      <c r="BC118" s="1241" t="s">
        <v>2105</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2"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0"/>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2"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2185</v>
      </c>
      <c r="Q120" s="1397" t="str">
        <f>IFERROR(VLOOKUP('別紙様式2-2（４・５月分）'!AR92,【参考】数式用!$AT$5:$AV$22,3,FALSE),"")</f>
        <v/>
      </c>
      <c r="R120" s="1399" t="s">
        <v>2196</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0"/>
      <c r="AV120" s="1329" t="str">
        <f>IF(K118&lt;&gt;"","V列に色付け","")</f>
        <v/>
      </c>
      <c r="AW120" s="1330"/>
      <c r="AX120" s="1331"/>
      <c r="AY120" s="172"/>
      <c r="AZ120" s="172"/>
      <c r="BA120" s="172"/>
      <c r="BB120" s="172"/>
      <c r="BC120" s="172"/>
      <c r="BD120" s="172"/>
      <c r="BE120" s="172"/>
      <c r="BF120" s="172"/>
      <c r="BG120" s="172"/>
      <c r="BH120" s="172"/>
      <c r="BI120" s="172"/>
      <c r="BJ120" s="172"/>
      <c r="BK120" s="172"/>
      <c r="BL120" s="552" t="str">
        <f>G118</f>
        <v/>
      </c>
    </row>
    <row r="121" spans="1:64" ht="30" customHeight="1" thickBot="1">
      <c r="A121" s="1282"/>
      <c r="B121" s="1433"/>
      <c r="C121" s="1434"/>
      <c r="D121" s="1434"/>
      <c r="E121" s="1434"/>
      <c r="F121" s="1435"/>
      <c r="G121" s="1275"/>
      <c r="H121" s="1275"/>
      <c r="I121" s="1275"/>
      <c r="J121" s="1438"/>
      <c r="K121" s="1275"/>
      <c r="L121" s="1258"/>
      <c r="M121" s="1440"/>
      <c r="N121" s="659"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0"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329"/>
      <c r="AW121" s="661" t="str">
        <f>IF('別紙様式2-2（４・５月分）'!O94="","",'別紙様式2-2（４・５月分）'!O94)</f>
        <v/>
      </c>
      <c r="AX121" s="1331"/>
      <c r="AY121" s="172"/>
      <c r="AZ121" s="172"/>
      <c r="BA121" s="172"/>
      <c r="BB121" s="172"/>
      <c r="BC121" s="172"/>
      <c r="BD121" s="172"/>
      <c r="BE121" s="172"/>
      <c r="BF121" s="172"/>
      <c r="BG121" s="172"/>
      <c r="BH121" s="172"/>
      <c r="BI121" s="172"/>
      <c r="BJ121" s="172"/>
      <c r="BK121" s="172"/>
      <c r="BL121" s="552"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6"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2178</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5" t="str">
        <f t="shared" si="54"/>
        <v/>
      </c>
      <c r="AU122" s="660"/>
      <c r="AV122" s="1329" t="str">
        <f>IF(K122&lt;&gt;"","V列に色付け","")</f>
        <v/>
      </c>
      <c r="AW122" s="661" t="str">
        <f>IF('別紙様式2-2（４・５月分）'!O95="","",'別紙様式2-2（４・５月分）'!O95)</f>
        <v/>
      </c>
      <c r="AX122" s="1331" t="str">
        <f>IF(SUM('別紙様式2-2（４・５月分）'!P95:P97)=0,"",SUM('別紙様式2-2（４・５月分）'!P95:P97))</f>
        <v/>
      </c>
      <c r="AY122" s="1332" t="str">
        <f>IFERROR(VLOOKUP(K122,【参考】数式用!$AJ$2:$AK$24,2,FALSE),"")</f>
        <v/>
      </c>
      <c r="AZ122" s="1241" t="s">
        <v>2102</v>
      </c>
      <c r="BA122" s="1241" t="s">
        <v>2103</v>
      </c>
      <c r="BB122" s="1241" t="s">
        <v>2104</v>
      </c>
      <c r="BC122" s="1241" t="s">
        <v>2105</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2"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0"/>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2"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2185</v>
      </c>
      <c r="Q124" s="1397" t="str">
        <f>IFERROR(VLOOKUP('別紙様式2-2（４・５月分）'!AR95,【参考】数式用!$AT$5:$AV$22,3,FALSE),"")</f>
        <v/>
      </c>
      <c r="R124" s="1399" t="s">
        <v>2196</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0"/>
      <c r="AV124" s="1329" t="str">
        <f>IF(K122&lt;&gt;"","V列に色付け","")</f>
        <v/>
      </c>
      <c r="AW124" s="1330"/>
      <c r="AX124" s="1331"/>
      <c r="AY124" s="172"/>
      <c r="AZ124" s="172"/>
      <c r="BA124" s="172"/>
      <c r="BB124" s="172"/>
      <c r="BC124" s="172"/>
      <c r="BD124" s="172"/>
      <c r="BE124" s="172"/>
      <c r="BF124" s="172"/>
      <c r="BG124" s="172"/>
      <c r="BH124" s="172"/>
      <c r="BI124" s="172"/>
      <c r="BJ124" s="172"/>
      <c r="BK124" s="172"/>
      <c r="BL124" s="552" t="str">
        <f>G122</f>
        <v/>
      </c>
    </row>
    <row r="125" spans="1:64" ht="30" customHeight="1" thickBot="1">
      <c r="A125" s="1282"/>
      <c r="B125" s="1433"/>
      <c r="C125" s="1434"/>
      <c r="D125" s="1434"/>
      <c r="E125" s="1434"/>
      <c r="F125" s="1435"/>
      <c r="G125" s="1275"/>
      <c r="H125" s="1275"/>
      <c r="I125" s="1275"/>
      <c r="J125" s="1438"/>
      <c r="K125" s="1275"/>
      <c r="L125" s="1258"/>
      <c r="M125" s="1261"/>
      <c r="N125" s="659"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0"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329"/>
      <c r="AW125" s="661" t="str">
        <f>IF('別紙様式2-2（４・５月分）'!O97="","",'別紙様式2-2（４・５月分）'!O97)</f>
        <v/>
      </c>
      <c r="AX125" s="1331"/>
      <c r="AY125" s="172"/>
      <c r="AZ125" s="172"/>
      <c r="BA125" s="172"/>
      <c r="BB125" s="172"/>
      <c r="BC125" s="172"/>
      <c r="BD125" s="172"/>
      <c r="BE125" s="172"/>
      <c r="BF125" s="172"/>
      <c r="BG125" s="172"/>
      <c r="BH125" s="172"/>
      <c r="BI125" s="172"/>
      <c r="BJ125" s="172"/>
      <c r="BK125" s="172"/>
      <c r="BL125" s="552"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6"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2178</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5" t="str">
        <f t="shared" si="54"/>
        <v/>
      </c>
      <c r="AU126" s="660"/>
      <c r="AV126" s="1329" t="str">
        <f>IF(K126&lt;&gt;"","V列に色付け","")</f>
        <v/>
      </c>
      <c r="AW126" s="661" t="str">
        <f>IF('別紙様式2-2（４・５月分）'!O98="","",'別紙様式2-2（４・５月分）'!O98)</f>
        <v/>
      </c>
      <c r="AX126" s="1331" t="str">
        <f>IF(SUM('別紙様式2-2（４・５月分）'!P98:P100)=0,"",SUM('別紙様式2-2（４・５月分）'!P98:P100))</f>
        <v/>
      </c>
      <c r="AY126" s="1332" t="str">
        <f>IFERROR(VLOOKUP(K126,【参考】数式用!$AJ$2:$AK$24,2,FALSE),"")</f>
        <v/>
      </c>
      <c r="AZ126" s="1241" t="s">
        <v>2102</v>
      </c>
      <c r="BA126" s="1241" t="s">
        <v>2103</v>
      </c>
      <c r="BB126" s="1241" t="s">
        <v>2104</v>
      </c>
      <c r="BC126" s="1241" t="s">
        <v>2105</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2"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0"/>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2"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2185</v>
      </c>
      <c r="Q128" s="1397" t="str">
        <f>IFERROR(VLOOKUP('別紙様式2-2（４・５月分）'!AR98,【参考】数式用!$AT$5:$AV$22,3,FALSE),"")</f>
        <v/>
      </c>
      <c r="R128" s="1399" t="s">
        <v>2196</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0"/>
      <c r="AV128" s="1329" t="str">
        <f>IF(K126&lt;&gt;"","V列に色付け","")</f>
        <v/>
      </c>
      <c r="AW128" s="1330"/>
      <c r="AX128" s="1331"/>
      <c r="AY128" s="172"/>
      <c r="AZ128" s="172"/>
      <c r="BA128" s="172"/>
      <c r="BB128" s="172"/>
      <c r="BC128" s="172"/>
      <c r="BD128" s="172"/>
      <c r="BE128" s="172"/>
      <c r="BF128" s="172"/>
      <c r="BG128" s="172"/>
      <c r="BH128" s="172"/>
      <c r="BI128" s="172"/>
      <c r="BJ128" s="172"/>
      <c r="BK128" s="172"/>
      <c r="BL128" s="552" t="str">
        <f>G126</f>
        <v/>
      </c>
    </row>
    <row r="129" spans="1:64" ht="30" customHeight="1" thickBot="1">
      <c r="A129" s="1282"/>
      <c r="B129" s="1433"/>
      <c r="C129" s="1434"/>
      <c r="D129" s="1434"/>
      <c r="E129" s="1434"/>
      <c r="F129" s="1435"/>
      <c r="G129" s="1275"/>
      <c r="H129" s="1275"/>
      <c r="I129" s="1275"/>
      <c r="J129" s="1438"/>
      <c r="K129" s="1275"/>
      <c r="L129" s="1258"/>
      <c r="M129" s="1440"/>
      <c r="N129" s="659"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0"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329"/>
      <c r="AW129" s="661" t="str">
        <f>IF('別紙様式2-2（４・５月分）'!O100="","",'別紙様式2-2（４・５月分）'!O100)</f>
        <v/>
      </c>
      <c r="AX129" s="1331"/>
      <c r="AY129" s="172"/>
      <c r="AZ129" s="172"/>
      <c r="BA129" s="172"/>
      <c r="BB129" s="172"/>
      <c r="BC129" s="172"/>
      <c r="BD129" s="172"/>
      <c r="BE129" s="172"/>
      <c r="BF129" s="172"/>
      <c r="BG129" s="172"/>
      <c r="BH129" s="172"/>
      <c r="BI129" s="172"/>
      <c r="BJ129" s="172"/>
      <c r="BK129" s="172"/>
      <c r="BL129" s="552"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6"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2178</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5" t="str">
        <f t="shared" si="54"/>
        <v/>
      </c>
      <c r="AU130" s="660"/>
      <c r="AV130" s="1329" t="str">
        <f>IF(K130&lt;&gt;"","V列に色付け","")</f>
        <v/>
      </c>
      <c r="AW130" s="661" t="str">
        <f>IF('別紙様式2-2（４・５月分）'!O101="","",'別紙様式2-2（４・５月分）'!O101)</f>
        <v/>
      </c>
      <c r="AX130" s="1331" t="str">
        <f>IF(SUM('別紙様式2-2（４・５月分）'!P101:P103)=0,"",SUM('別紙様式2-2（４・５月分）'!P101:P103))</f>
        <v/>
      </c>
      <c r="AY130" s="1332" t="str">
        <f>IFERROR(VLOOKUP(K130,【参考】数式用!$AJ$2:$AK$24,2,FALSE),"")</f>
        <v/>
      </c>
      <c r="AZ130" s="1241" t="s">
        <v>2102</v>
      </c>
      <c r="BA130" s="1241" t="s">
        <v>2103</v>
      </c>
      <c r="BB130" s="1241" t="s">
        <v>2104</v>
      </c>
      <c r="BC130" s="1241" t="s">
        <v>2105</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2"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0"/>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2"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2185</v>
      </c>
      <c r="Q132" s="1397" t="str">
        <f>IFERROR(VLOOKUP('別紙様式2-2（４・５月分）'!AR101,【参考】数式用!$AT$5:$AV$22,3,FALSE),"")</f>
        <v/>
      </c>
      <c r="R132" s="1399" t="s">
        <v>2196</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0"/>
      <c r="AV132" s="1329" t="str">
        <f>IF(K130&lt;&gt;"","V列に色付け","")</f>
        <v/>
      </c>
      <c r="AW132" s="1330"/>
      <c r="AX132" s="1331"/>
      <c r="AY132" s="172"/>
      <c r="AZ132" s="172"/>
      <c r="BA132" s="172"/>
      <c r="BB132" s="172"/>
      <c r="BC132" s="172"/>
      <c r="BD132" s="172"/>
      <c r="BE132" s="172"/>
      <c r="BF132" s="172"/>
      <c r="BG132" s="172"/>
      <c r="BH132" s="172"/>
      <c r="BI132" s="172"/>
      <c r="BJ132" s="172"/>
      <c r="BK132" s="172"/>
      <c r="BL132" s="552" t="str">
        <f>G130</f>
        <v/>
      </c>
    </row>
    <row r="133" spans="1:64" ht="30" customHeight="1" thickBot="1">
      <c r="A133" s="1282"/>
      <c r="B133" s="1433"/>
      <c r="C133" s="1434"/>
      <c r="D133" s="1434"/>
      <c r="E133" s="1434"/>
      <c r="F133" s="1435"/>
      <c r="G133" s="1275"/>
      <c r="H133" s="1275"/>
      <c r="I133" s="1275"/>
      <c r="J133" s="1438"/>
      <c r="K133" s="1275"/>
      <c r="L133" s="1258"/>
      <c r="M133" s="1261"/>
      <c r="N133" s="659"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0"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329"/>
      <c r="AW133" s="661" t="str">
        <f>IF('別紙様式2-2（４・５月分）'!O103="","",'別紙様式2-2（４・５月分）'!O103)</f>
        <v/>
      </c>
      <c r="AX133" s="1331"/>
      <c r="AY133" s="172"/>
      <c r="AZ133" s="172"/>
      <c r="BA133" s="172"/>
      <c r="BB133" s="172"/>
      <c r="BC133" s="172"/>
      <c r="BD133" s="172"/>
      <c r="BE133" s="172"/>
      <c r="BF133" s="172"/>
      <c r="BG133" s="172"/>
      <c r="BH133" s="172"/>
      <c r="BI133" s="172"/>
      <c r="BJ133" s="172"/>
      <c r="BK133" s="172"/>
      <c r="BL133" s="552"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6"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2178</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5" t="str">
        <f t="shared" si="54"/>
        <v/>
      </c>
      <c r="AU134" s="660"/>
      <c r="AV134" s="1329" t="str">
        <f>IF(K134&lt;&gt;"","V列に色付け","")</f>
        <v/>
      </c>
      <c r="AW134" s="661" t="str">
        <f>IF('別紙様式2-2（４・５月分）'!O104="","",'別紙様式2-2（４・５月分）'!O104)</f>
        <v/>
      </c>
      <c r="AX134" s="1331" t="str">
        <f>IF(SUM('別紙様式2-2（４・５月分）'!P104:P106)=0,"",SUM('別紙様式2-2（４・５月分）'!P104:P106))</f>
        <v/>
      </c>
      <c r="AY134" s="1332" t="str">
        <f>IFERROR(VLOOKUP(K134,【参考】数式用!$AJ$2:$AK$24,2,FALSE),"")</f>
        <v/>
      </c>
      <c r="AZ134" s="1241" t="s">
        <v>2102</v>
      </c>
      <c r="BA134" s="1241" t="s">
        <v>2103</v>
      </c>
      <c r="BB134" s="1241" t="s">
        <v>2104</v>
      </c>
      <c r="BC134" s="1241" t="s">
        <v>2105</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2"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0"/>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2"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2185</v>
      </c>
      <c r="Q136" s="1397" t="str">
        <f>IFERROR(VLOOKUP('別紙様式2-2（４・５月分）'!AR104,【参考】数式用!$AT$5:$AV$22,3,FALSE),"")</f>
        <v/>
      </c>
      <c r="R136" s="1399" t="s">
        <v>2196</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0"/>
      <c r="AV136" s="1329" t="str">
        <f>IF(K134&lt;&gt;"","V列に色付け","")</f>
        <v/>
      </c>
      <c r="AW136" s="1330"/>
      <c r="AX136" s="1331"/>
      <c r="AY136" s="172"/>
      <c r="AZ136" s="172"/>
      <c r="BA136" s="172"/>
      <c r="BB136" s="172"/>
      <c r="BC136" s="172"/>
      <c r="BD136" s="172"/>
      <c r="BE136" s="172"/>
      <c r="BF136" s="172"/>
      <c r="BG136" s="172"/>
      <c r="BH136" s="172"/>
      <c r="BI136" s="172"/>
      <c r="BJ136" s="172"/>
      <c r="BK136" s="172"/>
      <c r="BL136" s="552" t="str">
        <f>G134</f>
        <v/>
      </c>
    </row>
    <row r="137" spans="1:64" ht="30" customHeight="1" thickBot="1">
      <c r="A137" s="1282"/>
      <c r="B137" s="1433"/>
      <c r="C137" s="1434"/>
      <c r="D137" s="1434"/>
      <c r="E137" s="1434"/>
      <c r="F137" s="1435"/>
      <c r="G137" s="1275"/>
      <c r="H137" s="1275"/>
      <c r="I137" s="1275"/>
      <c r="J137" s="1438"/>
      <c r="K137" s="1275"/>
      <c r="L137" s="1258"/>
      <c r="M137" s="1440"/>
      <c r="N137" s="659"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0"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329"/>
      <c r="AW137" s="661" t="str">
        <f>IF('別紙様式2-2（４・５月分）'!O106="","",'別紙様式2-2（４・５月分）'!O106)</f>
        <v/>
      </c>
      <c r="AX137" s="1331"/>
      <c r="AY137" s="172"/>
      <c r="AZ137" s="172"/>
      <c r="BA137" s="172"/>
      <c r="BB137" s="172"/>
      <c r="BC137" s="172"/>
      <c r="BD137" s="172"/>
      <c r="BE137" s="172"/>
      <c r="BF137" s="172"/>
      <c r="BG137" s="172"/>
      <c r="BH137" s="172"/>
      <c r="BI137" s="172"/>
      <c r="BJ137" s="172"/>
      <c r="BK137" s="172"/>
      <c r="BL137" s="552"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6"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2178</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5" t="str">
        <f t="shared" si="54"/>
        <v/>
      </c>
      <c r="AU138" s="660"/>
      <c r="AV138" s="1329" t="str">
        <f>IF(K138&lt;&gt;"","V列に色付け","")</f>
        <v/>
      </c>
      <c r="AW138" s="661" t="str">
        <f>IF('別紙様式2-2（４・５月分）'!O107="","",'別紙様式2-2（４・５月分）'!O107)</f>
        <v/>
      </c>
      <c r="AX138" s="1331" t="str">
        <f>IF(SUM('別紙様式2-2（４・５月分）'!P107:P109)=0,"",SUM('別紙様式2-2（４・５月分）'!P107:P109))</f>
        <v/>
      </c>
      <c r="AY138" s="1332" t="str">
        <f>IFERROR(VLOOKUP(K138,【参考】数式用!$AJ$2:$AK$24,2,FALSE),"")</f>
        <v/>
      </c>
      <c r="AZ138" s="1241" t="s">
        <v>2102</v>
      </c>
      <c r="BA138" s="1241" t="s">
        <v>2103</v>
      </c>
      <c r="BB138" s="1241" t="s">
        <v>2104</v>
      </c>
      <c r="BC138" s="1241" t="s">
        <v>2105</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2"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0"/>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2"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2185</v>
      </c>
      <c r="Q140" s="1397" t="str">
        <f>IFERROR(VLOOKUP('別紙様式2-2（４・５月分）'!AR107,【参考】数式用!$AT$5:$AV$22,3,FALSE),"")</f>
        <v/>
      </c>
      <c r="R140" s="1399" t="s">
        <v>2196</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0"/>
      <c r="AV140" s="1329" t="str">
        <f>IF(K138&lt;&gt;"","V列に色付け","")</f>
        <v/>
      </c>
      <c r="AW140" s="1330"/>
      <c r="AX140" s="1331"/>
      <c r="AY140" s="172"/>
      <c r="AZ140" s="172"/>
      <c r="BA140" s="172"/>
      <c r="BB140" s="172"/>
      <c r="BC140" s="172"/>
      <c r="BD140" s="172"/>
      <c r="BE140" s="172"/>
      <c r="BF140" s="172"/>
      <c r="BG140" s="172"/>
      <c r="BH140" s="172"/>
      <c r="BI140" s="172"/>
      <c r="BJ140" s="172"/>
      <c r="BK140" s="172"/>
      <c r="BL140" s="552" t="str">
        <f>G138</f>
        <v/>
      </c>
    </row>
    <row r="141" spans="1:64" ht="30" customHeight="1" thickBot="1">
      <c r="A141" s="1282"/>
      <c r="B141" s="1433"/>
      <c r="C141" s="1434"/>
      <c r="D141" s="1434"/>
      <c r="E141" s="1434"/>
      <c r="F141" s="1435"/>
      <c r="G141" s="1275"/>
      <c r="H141" s="1275"/>
      <c r="I141" s="1275"/>
      <c r="J141" s="1438"/>
      <c r="K141" s="1275"/>
      <c r="L141" s="1258"/>
      <c r="M141" s="1261"/>
      <c r="N141" s="659"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0"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329"/>
      <c r="AW141" s="661" t="str">
        <f>IF('別紙様式2-2（４・５月分）'!O109="","",'別紙様式2-2（４・５月分）'!O109)</f>
        <v/>
      </c>
      <c r="AX141" s="1331"/>
      <c r="AY141" s="172"/>
      <c r="AZ141" s="172"/>
      <c r="BA141" s="172"/>
      <c r="BB141" s="172"/>
      <c r="BC141" s="172"/>
      <c r="BD141" s="172"/>
      <c r="BE141" s="172"/>
      <c r="BF141" s="172"/>
      <c r="BG141" s="172"/>
      <c r="BH141" s="172"/>
      <c r="BI141" s="172"/>
      <c r="BJ141" s="172"/>
      <c r="BK141" s="172"/>
      <c r="BL141" s="552"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6"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2178</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5" t="str">
        <f t="shared" si="54"/>
        <v/>
      </c>
      <c r="AU142" s="660"/>
      <c r="AV142" s="1329" t="str">
        <f>IF(K142&lt;&gt;"","V列に色付け","")</f>
        <v/>
      </c>
      <c r="AW142" s="661" t="str">
        <f>IF('別紙様式2-2（４・５月分）'!O110="","",'別紙様式2-2（４・５月分）'!O110)</f>
        <v/>
      </c>
      <c r="AX142" s="1331" t="str">
        <f>IF(SUM('別紙様式2-2（４・５月分）'!P110:P112)=0,"",SUM('別紙様式2-2（４・５月分）'!P110:P112))</f>
        <v/>
      </c>
      <c r="AY142" s="1332" t="str">
        <f>IFERROR(VLOOKUP(K142,【参考】数式用!$AJ$2:$AK$24,2,FALSE),"")</f>
        <v/>
      </c>
      <c r="AZ142" s="1241" t="s">
        <v>2102</v>
      </c>
      <c r="BA142" s="1241" t="s">
        <v>2103</v>
      </c>
      <c r="BB142" s="1241" t="s">
        <v>2104</v>
      </c>
      <c r="BC142" s="1241" t="s">
        <v>2105</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2"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0"/>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2"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2185</v>
      </c>
      <c r="Q144" s="1397" t="str">
        <f>IFERROR(VLOOKUP('別紙様式2-2（４・５月分）'!AR110,【参考】数式用!$AT$5:$AV$22,3,FALSE),"")</f>
        <v/>
      </c>
      <c r="R144" s="1399" t="s">
        <v>2196</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0"/>
      <c r="AV144" s="1329" t="str">
        <f>IF(K142&lt;&gt;"","V列に色付け","")</f>
        <v/>
      </c>
      <c r="AW144" s="1330"/>
      <c r="AX144" s="1331"/>
      <c r="AY144" s="172"/>
      <c r="AZ144" s="172"/>
      <c r="BA144" s="172"/>
      <c r="BB144" s="172"/>
      <c r="BC144" s="172"/>
      <c r="BD144" s="172"/>
      <c r="BE144" s="172"/>
      <c r="BF144" s="172"/>
      <c r="BG144" s="172"/>
      <c r="BH144" s="172"/>
      <c r="BI144" s="172"/>
      <c r="BJ144" s="172"/>
      <c r="BK144" s="172"/>
      <c r="BL144" s="552" t="str">
        <f>G142</f>
        <v/>
      </c>
    </row>
    <row r="145" spans="1:64" ht="30" customHeight="1" thickBot="1">
      <c r="A145" s="1282"/>
      <c r="B145" s="1433"/>
      <c r="C145" s="1434"/>
      <c r="D145" s="1434"/>
      <c r="E145" s="1434"/>
      <c r="F145" s="1435"/>
      <c r="G145" s="1275"/>
      <c r="H145" s="1275"/>
      <c r="I145" s="1275"/>
      <c r="J145" s="1438"/>
      <c r="K145" s="1275"/>
      <c r="L145" s="1258"/>
      <c r="M145" s="1440"/>
      <c r="N145" s="659"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0"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329"/>
      <c r="AW145" s="661" t="str">
        <f>IF('別紙様式2-2（４・５月分）'!O112="","",'別紙様式2-2（４・５月分）'!O112)</f>
        <v/>
      </c>
      <c r="AX145" s="1331"/>
      <c r="AY145" s="172"/>
      <c r="AZ145" s="172"/>
      <c r="BA145" s="172"/>
      <c r="BB145" s="172"/>
      <c r="BC145" s="172"/>
      <c r="BD145" s="172"/>
      <c r="BE145" s="172"/>
      <c r="BF145" s="172"/>
      <c r="BG145" s="172"/>
      <c r="BH145" s="172"/>
      <c r="BI145" s="172"/>
      <c r="BJ145" s="172"/>
      <c r="BK145" s="172"/>
      <c r="BL145" s="552"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6"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2178</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5" t="str">
        <f t="shared" ref="AT146:AT206" si="106">IF(AV146="","",IF(V146&lt;O146,"！加算の要件上は問題ありませんが、令和６年４・５月と比較して令和６年６月に加算率が下がる計画になっています。",""))</f>
        <v/>
      </c>
      <c r="AU146" s="660"/>
      <c r="AV146" s="1329" t="str">
        <f>IF(K146&lt;&gt;"","V列に色付け","")</f>
        <v/>
      </c>
      <c r="AW146" s="661" t="str">
        <f>IF('別紙様式2-2（４・５月分）'!O113="","",'別紙様式2-2（４・５月分）'!O113)</f>
        <v/>
      </c>
      <c r="AX146" s="1331" t="str">
        <f>IF(SUM('別紙様式2-2（４・５月分）'!P113:P115)=0,"",SUM('別紙様式2-2（４・５月分）'!P113:P115))</f>
        <v/>
      </c>
      <c r="AY146" s="1332" t="str">
        <f>IFERROR(VLOOKUP(K146,【参考】数式用!$AJ$2:$AK$24,2,FALSE),"")</f>
        <v/>
      </c>
      <c r="AZ146" s="1241" t="s">
        <v>2102</v>
      </c>
      <c r="BA146" s="1241" t="s">
        <v>2103</v>
      </c>
      <c r="BB146" s="1241" t="s">
        <v>2104</v>
      </c>
      <c r="BC146" s="1241" t="s">
        <v>2105</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2"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2"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2185</v>
      </c>
      <c r="Q148" s="1397" t="str">
        <f>IFERROR(VLOOKUP('別紙様式2-2（４・５月分）'!AR113,【参考】数式用!$AT$5:$AV$22,3,FALSE),"")</f>
        <v/>
      </c>
      <c r="R148" s="1399" t="s">
        <v>2196</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0"/>
      <c r="AV148" s="1329" t="str">
        <f>IF(K146&lt;&gt;"","V列に色付け","")</f>
        <v/>
      </c>
      <c r="AW148" s="1330"/>
      <c r="AX148" s="1331"/>
      <c r="AY148" s="172"/>
      <c r="AZ148" s="172"/>
      <c r="BA148" s="172"/>
      <c r="BB148" s="172"/>
      <c r="BC148" s="172"/>
      <c r="BD148" s="172"/>
      <c r="BE148" s="172"/>
      <c r="BF148" s="172"/>
      <c r="BG148" s="172"/>
      <c r="BH148" s="172"/>
      <c r="BI148" s="172"/>
      <c r="BJ148" s="172"/>
      <c r="BK148" s="172"/>
      <c r="BL148" s="552" t="str">
        <f>G146</f>
        <v/>
      </c>
    </row>
    <row r="149" spans="1:64" ht="30" customHeight="1" thickBot="1">
      <c r="A149" s="1282"/>
      <c r="B149" s="1433"/>
      <c r="C149" s="1434"/>
      <c r="D149" s="1434"/>
      <c r="E149" s="1434"/>
      <c r="F149" s="1435"/>
      <c r="G149" s="1275"/>
      <c r="H149" s="1275"/>
      <c r="I149" s="1275"/>
      <c r="J149" s="1438"/>
      <c r="K149" s="1275"/>
      <c r="L149" s="1258"/>
      <c r="M149" s="1261"/>
      <c r="N149" s="659"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0"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329"/>
      <c r="AW149" s="661" t="str">
        <f>IF('別紙様式2-2（４・５月分）'!O115="","",'別紙様式2-2（４・５月分）'!O115)</f>
        <v/>
      </c>
      <c r="AX149" s="1331"/>
      <c r="AY149" s="172"/>
      <c r="AZ149" s="172"/>
      <c r="BA149" s="172"/>
      <c r="BB149" s="172"/>
      <c r="BC149" s="172"/>
      <c r="BD149" s="172"/>
      <c r="BE149" s="172"/>
      <c r="BF149" s="172"/>
      <c r="BG149" s="172"/>
      <c r="BH149" s="172"/>
      <c r="BI149" s="172"/>
      <c r="BJ149" s="172"/>
      <c r="BK149" s="172"/>
      <c r="BL149" s="552"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6"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2178</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5" t="str">
        <f t="shared" si="106"/>
        <v/>
      </c>
      <c r="AU150" s="660"/>
      <c r="AV150" s="1329" t="str">
        <f>IF(K150&lt;&gt;"","V列に色付け","")</f>
        <v/>
      </c>
      <c r="AW150" s="661" t="str">
        <f>IF('別紙様式2-2（４・５月分）'!O116="","",'別紙様式2-2（４・５月分）'!O116)</f>
        <v/>
      </c>
      <c r="AX150" s="1331" t="str">
        <f>IF(SUM('別紙様式2-2（４・５月分）'!P116:P118)=0,"",SUM('別紙様式2-2（４・５月分）'!P116:P118))</f>
        <v/>
      </c>
      <c r="AY150" s="1332" t="str">
        <f>IFERROR(VLOOKUP(K150,【参考】数式用!$AJ$2:$AK$24,2,FALSE),"")</f>
        <v/>
      </c>
      <c r="AZ150" s="1241" t="s">
        <v>2102</v>
      </c>
      <c r="BA150" s="1241" t="s">
        <v>2103</v>
      </c>
      <c r="BB150" s="1241" t="s">
        <v>2104</v>
      </c>
      <c r="BC150" s="1241" t="s">
        <v>2105</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2"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0"/>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2"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2185</v>
      </c>
      <c r="Q152" s="1397" t="str">
        <f>IFERROR(VLOOKUP('別紙様式2-2（４・５月分）'!AR116,【参考】数式用!$AT$5:$AV$22,3,FALSE),"")</f>
        <v/>
      </c>
      <c r="R152" s="1399" t="s">
        <v>2196</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0"/>
      <c r="AV152" s="1329" t="str">
        <f>IF(K150&lt;&gt;"","V列に色付け","")</f>
        <v/>
      </c>
      <c r="AW152" s="1330"/>
      <c r="AX152" s="1331"/>
      <c r="AY152" s="172"/>
      <c r="AZ152" s="172"/>
      <c r="BA152" s="172"/>
      <c r="BB152" s="172"/>
      <c r="BC152" s="172"/>
      <c r="BD152" s="172"/>
      <c r="BE152" s="172"/>
      <c r="BF152" s="172"/>
      <c r="BG152" s="172"/>
      <c r="BH152" s="172"/>
      <c r="BI152" s="172"/>
      <c r="BJ152" s="172"/>
      <c r="BK152" s="172"/>
      <c r="BL152" s="552" t="str">
        <f>G150</f>
        <v/>
      </c>
    </row>
    <row r="153" spans="1:64" ht="30" customHeight="1" thickBot="1">
      <c r="A153" s="1282"/>
      <c r="B153" s="1433"/>
      <c r="C153" s="1434"/>
      <c r="D153" s="1434"/>
      <c r="E153" s="1434"/>
      <c r="F153" s="1435"/>
      <c r="G153" s="1275"/>
      <c r="H153" s="1275"/>
      <c r="I153" s="1275"/>
      <c r="J153" s="1438"/>
      <c r="K153" s="1275"/>
      <c r="L153" s="1258"/>
      <c r="M153" s="1440"/>
      <c r="N153" s="659"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0"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329"/>
      <c r="AW153" s="661" t="str">
        <f>IF('別紙様式2-2（４・５月分）'!O118="","",'別紙様式2-2（４・５月分）'!O118)</f>
        <v/>
      </c>
      <c r="AX153" s="1331"/>
      <c r="AY153" s="172"/>
      <c r="AZ153" s="172"/>
      <c r="BA153" s="172"/>
      <c r="BB153" s="172"/>
      <c r="BC153" s="172"/>
      <c r="BD153" s="172"/>
      <c r="BE153" s="172"/>
      <c r="BF153" s="172"/>
      <c r="BG153" s="172"/>
      <c r="BH153" s="172"/>
      <c r="BI153" s="172"/>
      <c r="BJ153" s="172"/>
      <c r="BK153" s="172"/>
      <c r="BL153" s="552"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6"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2178</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5" t="str">
        <f t="shared" si="106"/>
        <v/>
      </c>
      <c r="AU154" s="660"/>
      <c r="AV154" s="1329" t="str">
        <f>IF(K154&lt;&gt;"","V列に色付け","")</f>
        <v/>
      </c>
      <c r="AW154" s="661" t="str">
        <f>IF('別紙様式2-2（４・５月分）'!O119="","",'別紙様式2-2（４・５月分）'!O119)</f>
        <v/>
      </c>
      <c r="AX154" s="1331" t="str">
        <f>IF(SUM('別紙様式2-2（４・５月分）'!P119:P121)=0,"",SUM('別紙様式2-2（４・５月分）'!P119:P121))</f>
        <v/>
      </c>
      <c r="AY154" s="1332" t="str">
        <f>IFERROR(VLOOKUP(K154,【参考】数式用!$AJ$2:$AK$24,2,FALSE),"")</f>
        <v/>
      </c>
      <c r="AZ154" s="1241" t="s">
        <v>2102</v>
      </c>
      <c r="BA154" s="1241" t="s">
        <v>2103</v>
      </c>
      <c r="BB154" s="1241" t="s">
        <v>2104</v>
      </c>
      <c r="BC154" s="1241" t="s">
        <v>2105</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2"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0"/>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2"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2185</v>
      </c>
      <c r="Q156" s="1397" t="str">
        <f>IFERROR(VLOOKUP('別紙様式2-2（４・５月分）'!AR119,【参考】数式用!$AT$5:$AV$22,3,FALSE),"")</f>
        <v/>
      </c>
      <c r="R156" s="1399" t="s">
        <v>2196</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0"/>
      <c r="AV156" s="1329" t="str">
        <f>IF(K154&lt;&gt;"","V列に色付け","")</f>
        <v/>
      </c>
      <c r="AW156" s="1330"/>
      <c r="AX156" s="1331"/>
      <c r="AY156" s="172"/>
      <c r="AZ156" s="172"/>
      <c r="BA156" s="172"/>
      <c r="BB156" s="172"/>
      <c r="BC156" s="172"/>
      <c r="BD156" s="172"/>
      <c r="BE156" s="172"/>
      <c r="BF156" s="172"/>
      <c r="BG156" s="172"/>
      <c r="BH156" s="172"/>
      <c r="BI156" s="172"/>
      <c r="BJ156" s="172"/>
      <c r="BK156" s="172"/>
      <c r="BL156" s="552" t="str">
        <f>G154</f>
        <v/>
      </c>
    </row>
    <row r="157" spans="1:64" ht="30" customHeight="1" thickBot="1">
      <c r="A157" s="1282"/>
      <c r="B157" s="1433"/>
      <c r="C157" s="1434"/>
      <c r="D157" s="1434"/>
      <c r="E157" s="1434"/>
      <c r="F157" s="1435"/>
      <c r="G157" s="1275"/>
      <c r="H157" s="1275"/>
      <c r="I157" s="1275"/>
      <c r="J157" s="1438"/>
      <c r="K157" s="1275"/>
      <c r="L157" s="1258"/>
      <c r="M157" s="1261"/>
      <c r="N157" s="659"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0"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329"/>
      <c r="AW157" s="661" t="str">
        <f>IF('別紙様式2-2（４・５月分）'!O121="","",'別紙様式2-2（４・５月分）'!O121)</f>
        <v/>
      </c>
      <c r="AX157" s="1331"/>
      <c r="AY157" s="172"/>
      <c r="AZ157" s="172"/>
      <c r="BA157" s="172"/>
      <c r="BB157" s="172"/>
      <c r="BC157" s="172"/>
      <c r="BD157" s="172"/>
      <c r="BE157" s="172"/>
      <c r="BF157" s="172"/>
      <c r="BG157" s="172"/>
      <c r="BH157" s="172"/>
      <c r="BI157" s="172"/>
      <c r="BJ157" s="172"/>
      <c r="BK157" s="172"/>
      <c r="BL157" s="552"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6"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2178</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5" t="str">
        <f t="shared" si="106"/>
        <v/>
      </c>
      <c r="AU158" s="660"/>
      <c r="AV158" s="1329" t="str">
        <f>IF(K158&lt;&gt;"","V列に色付け","")</f>
        <v/>
      </c>
      <c r="AW158" s="661" t="str">
        <f>IF('別紙様式2-2（４・５月分）'!O122="","",'別紙様式2-2（４・５月分）'!O122)</f>
        <v/>
      </c>
      <c r="AX158" s="1331" t="str">
        <f>IF(SUM('別紙様式2-2（４・５月分）'!P122:P124)=0,"",SUM('別紙様式2-2（４・５月分）'!P122:P124))</f>
        <v/>
      </c>
      <c r="AY158" s="1332" t="str">
        <f>IFERROR(VLOOKUP(K158,【参考】数式用!$AJ$2:$AK$24,2,FALSE),"")</f>
        <v/>
      </c>
      <c r="AZ158" s="1241" t="s">
        <v>2102</v>
      </c>
      <c r="BA158" s="1241" t="s">
        <v>2103</v>
      </c>
      <c r="BB158" s="1241" t="s">
        <v>2104</v>
      </c>
      <c r="BC158" s="1241" t="s">
        <v>2105</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2"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0"/>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2"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2185</v>
      </c>
      <c r="Q160" s="1397" t="str">
        <f>IFERROR(VLOOKUP('別紙様式2-2（４・５月分）'!AR122,【参考】数式用!$AT$5:$AV$22,3,FALSE),"")</f>
        <v/>
      </c>
      <c r="R160" s="1399" t="s">
        <v>2196</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0"/>
      <c r="AV160" s="1329" t="str">
        <f>IF(K158&lt;&gt;"","V列に色付け","")</f>
        <v/>
      </c>
      <c r="AW160" s="1330"/>
      <c r="AX160" s="1331"/>
      <c r="AY160" s="172"/>
      <c r="AZ160" s="172"/>
      <c r="BA160" s="172"/>
      <c r="BB160" s="172"/>
      <c r="BC160" s="172"/>
      <c r="BD160" s="172"/>
      <c r="BE160" s="172"/>
      <c r="BF160" s="172"/>
      <c r="BG160" s="172"/>
      <c r="BH160" s="172"/>
      <c r="BI160" s="172"/>
      <c r="BJ160" s="172"/>
      <c r="BK160" s="172"/>
      <c r="BL160" s="552" t="str">
        <f>G158</f>
        <v/>
      </c>
    </row>
    <row r="161" spans="1:64" ht="30" customHeight="1" thickBot="1">
      <c r="A161" s="1282"/>
      <c r="B161" s="1433"/>
      <c r="C161" s="1434"/>
      <c r="D161" s="1434"/>
      <c r="E161" s="1434"/>
      <c r="F161" s="1435"/>
      <c r="G161" s="1275"/>
      <c r="H161" s="1275"/>
      <c r="I161" s="1275"/>
      <c r="J161" s="1438"/>
      <c r="K161" s="1275"/>
      <c r="L161" s="1258"/>
      <c r="M161" s="1440"/>
      <c r="N161" s="659"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0"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329"/>
      <c r="AW161" s="661" t="str">
        <f>IF('別紙様式2-2（４・５月分）'!O124="","",'別紙様式2-2（４・５月分）'!O124)</f>
        <v/>
      </c>
      <c r="AX161" s="1331"/>
      <c r="AY161" s="172"/>
      <c r="AZ161" s="172"/>
      <c r="BA161" s="172"/>
      <c r="BB161" s="172"/>
      <c r="BC161" s="172"/>
      <c r="BD161" s="172"/>
      <c r="BE161" s="172"/>
      <c r="BF161" s="172"/>
      <c r="BG161" s="172"/>
      <c r="BH161" s="172"/>
      <c r="BI161" s="172"/>
      <c r="BJ161" s="172"/>
      <c r="BK161" s="172"/>
      <c r="BL161" s="552"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6"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2178</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5" t="str">
        <f t="shared" si="106"/>
        <v/>
      </c>
      <c r="AU162" s="660"/>
      <c r="AV162" s="1329" t="str">
        <f>IF(K162&lt;&gt;"","V列に色付け","")</f>
        <v/>
      </c>
      <c r="AW162" s="661" t="str">
        <f>IF('別紙様式2-2（４・５月分）'!O125="","",'別紙様式2-2（４・５月分）'!O125)</f>
        <v/>
      </c>
      <c r="AX162" s="1331" t="str">
        <f>IF(SUM('別紙様式2-2（４・５月分）'!P125:P127)=0,"",SUM('別紙様式2-2（４・５月分）'!P125:P127))</f>
        <v/>
      </c>
      <c r="AY162" s="1332" t="str">
        <f>IFERROR(VLOOKUP(K162,【参考】数式用!$AJ$2:$AK$24,2,FALSE),"")</f>
        <v/>
      </c>
      <c r="AZ162" s="1241" t="s">
        <v>2102</v>
      </c>
      <c r="BA162" s="1241" t="s">
        <v>2103</v>
      </c>
      <c r="BB162" s="1241" t="s">
        <v>2104</v>
      </c>
      <c r="BC162" s="1241" t="s">
        <v>2105</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2"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0"/>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2"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2185</v>
      </c>
      <c r="Q164" s="1397" t="str">
        <f>IFERROR(VLOOKUP('別紙様式2-2（４・５月分）'!AR125,【参考】数式用!$AT$5:$AV$22,3,FALSE),"")</f>
        <v/>
      </c>
      <c r="R164" s="1399" t="s">
        <v>2196</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0"/>
      <c r="AV164" s="1329" t="str">
        <f>IF(K162&lt;&gt;"","V列に色付け","")</f>
        <v/>
      </c>
      <c r="AW164" s="1330"/>
      <c r="AX164" s="1331"/>
      <c r="AY164" s="172"/>
      <c r="AZ164" s="172"/>
      <c r="BA164" s="172"/>
      <c r="BB164" s="172"/>
      <c r="BC164" s="172"/>
      <c r="BD164" s="172"/>
      <c r="BE164" s="172"/>
      <c r="BF164" s="172"/>
      <c r="BG164" s="172"/>
      <c r="BH164" s="172"/>
      <c r="BI164" s="172"/>
      <c r="BJ164" s="172"/>
      <c r="BK164" s="172"/>
      <c r="BL164" s="552" t="str">
        <f>G162</f>
        <v/>
      </c>
    </row>
    <row r="165" spans="1:64" ht="30" customHeight="1" thickBot="1">
      <c r="A165" s="1282"/>
      <c r="B165" s="1433"/>
      <c r="C165" s="1434"/>
      <c r="D165" s="1434"/>
      <c r="E165" s="1434"/>
      <c r="F165" s="1435"/>
      <c r="G165" s="1275"/>
      <c r="H165" s="1275"/>
      <c r="I165" s="1275"/>
      <c r="J165" s="1438"/>
      <c r="K165" s="1275"/>
      <c r="L165" s="1258"/>
      <c r="M165" s="1261"/>
      <c r="N165" s="659"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0"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329"/>
      <c r="AW165" s="661" t="str">
        <f>IF('別紙様式2-2（４・５月分）'!O127="","",'別紙様式2-2（４・５月分）'!O127)</f>
        <v/>
      </c>
      <c r="AX165" s="1331"/>
      <c r="AY165" s="172"/>
      <c r="AZ165" s="172"/>
      <c r="BA165" s="172"/>
      <c r="BB165" s="172"/>
      <c r="BC165" s="172"/>
      <c r="BD165" s="172"/>
      <c r="BE165" s="172"/>
      <c r="BF165" s="172"/>
      <c r="BG165" s="172"/>
      <c r="BH165" s="172"/>
      <c r="BI165" s="172"/>
      <c r="BJ165" s="172"/>
      <c r="BK165" s="172"/>
      <c r="BL165" s="552"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6"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2178</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5" t="str">
        <f t="shared" si="106"/>
        <v/>
      </c>
      <c r="AU166" s="660"/>
      <c r="AV166" s="1329" t="str">
        <f>IF(K166&lt;&gt;"","V列に色付け","")</f>
        <v/>
      </c>
      <c r="AW166" s="661" t="str">
        <f>IF('別紙様式2-2（４・５月分）'!O128="","",'別紙様式2-2（４・５月分）'!O128)</f>
        <v/>
      </c>
      <c r="AX166" s="1331" t="str">
        <f>IF(SUM('別紙様式2-2（４・５月分）'!P128:P130)=0,"",SUM('別紙様式2-2（４・５月分）'!P128:P130))</f>
        <v/>
      </c>
      <c r="AY166" s="1332" t="str">
        <f>IFERROR(VLOOKUP(K166,【参考】数式用!$AJ$2:$AK$24,2,FALSE),"")</f>
        <v/>
      </c>
      <c r="AZ166" s="1241" t="s">
        <v>2102</v>
      </c>
      <c r="BA166" s="1241" t="s">
        <v>2103</v>
      </c>
      <c r="BB166" s="1241" t="s">
        <v>2104</v>
      </c>
      <c r="BC166" s="1241" t="s">
        <v>2105</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2"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0"/>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2"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2185</v>
      </c>
      <c r="Q168" s="1397" t="str">
        <f>IFERROR(VLOOKUP('別紙様式2-2（４・５月分）'!AR128,【参考】数式用!$AT$5:$AV$22,3,FALSE),"")</f>
        <v/>
      </c>
      <c r="R168" s="1399" t="s">
        <v>2196</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0"/>
      <c r="AV168" s="1329" t="str">
        <f>IF(K166&lt;&gt;"","V列に色付け","")</f>
        <v/>
      </c>
      <c r="AW168" s="1330"/>
      <c r="AX168" s="1331"/>
      <c r="AY168" s="172"/>
      <c r="AZ168" s="172"/>
      <c r="BA168" s="172"/>
      <c r="BB168" s="172"/>
      <c r="BC168" s="172"/>
      <c r="BD168" s="172"/>
      <c r="BE168" s="172"/>
      <c r="BF168" s="172"/>
      <c r="BG168" s="172"/>
      <c r="BH168" s="172"/>
      <c r="BI168" s="172"/>
      <c r="BJ168" s="172"/>
      <c r="BK168" s="172"/>
      <c r="BL168" s="552" t="str">
        <f>G166</f>
        <v/>
      </c>
    </row>
    <row r="169" spans="1:64" ht="30" customHeight="1" thickBot="1">
      <c r="A169" s="1282"/>
      <c r="B169" s="1433"/>
      <c r="C169" s="1434"/>
      <c r="D169" s="1434"/>
      <c r="E169" s="1434"/>
      <c r="F169" s="1435"/>
      <c r="G169" s="1275"/>
      <c r="H169" s="1275"/>
      <c r="I169" s="1275"/>
      <c r="J169" s="1438"/>
      <c r="K169" s="1275"/>
      <c r="L169" s="1258"/>
      <c r="M169" s="1440"/>
      <c r="N169" s="659"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0"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329"/>
      <c r="AW169" s="661" t="str">
        <f>IF('別紙様式2-2（４・５月分）'!O130="","",'別紙様式2-2（４・５月分）'!O130)</f>
        <v/>
      </c>
      <c r="AX169" s="1331"/>
      <c r="AY169" s="172"/>
      <c r="AZ169" s="172"/>
      <c r="BA169" s="172"/>
      <c r="BB169" s="172"/>
      <c r="BC169" s="172"/>
      <c r="BD169" s="172"/>
      <c r="BE169" s="172"/>
      <c r="BF169" s="172"/>
      <c r="BG169" s="172"/>
      <c r="BH169" s="172"/>
      <c r="BI169" s="172"/>
      <c r="BJ169" s="172"/>
      <c r="BK169" s="172"/>
      <c r="BL169" s="552"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6"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2178</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5" t="str">
        <f t="shared" si="106"/>
        <v/>
      </c>
      <c r="AU170" s="660"/>
      <c r="AV170" s="1329" t="str">
        <f>IF(K170&lt;&gt;"","V列に色付け","")</f>
        <v/>
      </c>
      <c r="AW170" s="661" t="str">
        <f>IF('別紙様式2-2（４・５月分）'!O131="","",'別紙様式2-2（４・５月分）'!O131)</f>
        <v/>
      </c>
      <c r="AX170" s="1331" t="str">
        <f>IF(SUM('別紙様式2-2（４・５月分）'!P131:P133)=0,"",SUM('別紙様式2-2（４・５月分）'!P131:P133))</f>
        <v/>
      </c>
      <c r="AY170" s="1332" t="str">
        <f>IFERROR(VLOOKUP(K170,【参考】数式用!$AJ$2:$AK$24,2,FALSE),"")</f>
        <v/>
      </c>
      <c r="AZ170" s="1241" t="s">
        <v>2102</v>
      </c>
      <c r="BA170" s="1241" t="s">
        <v>2103</v>
      </c>
      <c r="BB170" s="1241" t="s">
        <v>2104</v>
      </c>
      <c r="BC170" s="1241" t="s">
        <v>2105</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2"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0"/>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2"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2185</v>
      </c>
      <c r="Q172" s="1397" t="str">
        <f>IFERROR(VLOOKUP('別紙様式2-2（４・５月分）'!AR131,【参考】数式用!$AT$5:$AV$22,3,FALSE),"")</f>
        <v/>
      </c>
      <c r="R172" s="1399" t="s">
        <v>2196</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0"/>
      <c r="AV172" s="1329" t="str">
        <f>IF(K170&lt;&gt;"","V列に色付け","")</f>
        <v/>
      </c>
      <c r="AW172" s="1330"/>
      <c r="AX172" s="1331"/>
      <c r="AY172" s="172"/>
      <c r="AZ172" s="172"/>
      <c r="BA172" s="172"/>
      <c r="BB172" s="172"/>
      <c r="BC172" s="172"/>
      <c r="BD172" s="172"/>
      <c r="BE172" s="172"/>
      <c r="BF172" s="172"/>
      <c r="BG172" s="172"/>
      <c r="BH172" s="172"/>
      <c r="BI172" s="172"/>
      <c r="BJ172" s="172"/>
      <c r="BK172" s="172"/>
      <c r="BL172" s="552" t="str">
        <f>G170</f>
        <v/>
      </c>
    </row>
    <row r="173" spans="1:64" ht="30" customHeight="1" thickBot="1">
      <c r="A173" s="1282"/>
      <c r="B173" s="1433"/>
      <c r="C173" s="1434"/>
      <c r="D173" s="1434"/>
      <c r="E173" s="1434"/>
      <c r="F173" s="1435"/>
      <c r="G173" s="1275"/>
      <c r="H173" s="1275"/>
      <c r="I173" s="1275"/>
      <c r="J173" s="1438"/>
      <c r="K173" s="1275"/>
      <c r="L173" s="1258"/>
      <c r="M173" s="1440"/>
      <c r="N173" s="659"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0"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329"/>
      <c r="AW173" s="661" t="str">
        <f>IF('別紙様式2-2（４・５月分）'!O133="","",'別紙様式2-2（４・５月分）'!O133)</f>
        <v/>
      </c>
      <c r="AX173" s="1331"/>
      <c r="AY173" s="172"/>
      <c r="AZ173" s="172"/>
      <c r="BA173" s="172"/>
      <c r="BB173" s="172"/>
      <c r="BC173" s="172"/>
      <c r="BD173" s="172"/>
      <c r="BE173" s="172"/>
      <c r="BF173" s="172"/>
      <c r="BG173" s="172"/>
      <c r="BH173" s="172"/>
      <c r="BI173" s="172"/>
      <c r="BJ173" s="172"/>
      <c r="BK173" s="172"/>
      <c r="BL173" s="552"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6"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2178</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5" t="str">
        <f t="shared" si="106"/>
        <v/>
      </c>
      <c r="AU174" s="660"/>
      <c r="AV174" s="1329" t="str">
        <f>IF(K174&lt;&gt;"","V列に色付け","")</f>
        <v/>
      </c>
      <c r="AW174" s="661" t="str">
        <f>IF('別紙様式2-2（４・５月分）'!O134="","",'別紙様式2-2（４・５月分）'!O134)</f>
        <v/>
      </c>
      <c r="AX174" s="1331" t="str">
        <f>IF(SUM('別紙様式2-2（４・５月分）'!P134:P136)=0,"",SUM('別紙様式2-2（４・５月分）'!P134:P136))</f>
        <v/>
      </c>
      <c r="AY174" s="1332" t="str">
        <f>IFERROR(VLOOKUP(K174,【参考】数式用!$AJ$2:$AK$24,2,FALSE),"")</f>
        <v/>
      </c>
      <c r="AZ174" s="1241" t="s">
        <v>2102</v>
      </c>
      <c r="BA174" s="1241" t="s">
        <v>2103</v>
      </c>
      <c r="BB174" s="1241" t="s">
        <v>2104</v>
      </c>
      <c r="BC174" s="1241" t="s">
        <v>2105</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2"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0"/>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2"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2185</v>
      </c>
      <c r="Q176" s="1397" t="str">
        <f>IFERROR(VLOOKUP('別紙様式2-2（４・５月分）'!AR134,【参考】数式用!$AT$5:$AV$22,3,FALSE),"")</f>
        <v/>
      </c>
      <c r="R176" s="1399" t="s">
        <v>2196</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0"/>
      <c r="AV176" s="1329" t="str">
        <f>IF(K174&lt;&gt;"","V列に色付け","")</f>
        <v/>
      </c>
      <c r="AW176" s="1330"/>
      <c r="AX176" s="1331"/>
      <c r="AY176" s="172"/>
      <c r="AZ176" s="172"/>
      <c r="BA176" s="172"/>
      <c r="BB176" s="172"/>
      <c r="BC176" s="172"/>
      <c r="BD176" s="172"/>
      <c r="BE176" s="172"/>
      <c r="BF176" s="172"/>
      <c r="BG176" s="172"/>
      <c r="BH176" s="172"/>
      <c r="BI176" s="172"/>
      <c r="BJ176" s="172"/>
      <c r="BK176" s="172"/>
      <c r="BL176" s="552" t="str">
        <f>G174</f>
        <v/>
      </c>
    </row>
    <row r="177" spans="1:64" ht="30" customHeight="1" thickBot="1">
      <c r="A177" s="1282"/>
      <c r="B177" s="1433"/>
      <c r="C177" s="1434"/>
      <c r="D177" s="1434"/>
      <c r="E177" s="1434"/>
      <c r="F177" s="1435"/>
      <c r="G177" s="1275"/>
      <c r="H177" s="1275"/>
      <c r="I177" s="1275"/>
      <c r="J177" s="1438"/>
      <c r="K177" s="1275"/>
      <c r="L177" s="1258"/>
      <c r="M177" s="1261"/>
      <c r="N177" s="659"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0"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329"/>
      <c r="AW177" s="661" t="str">
        <f>IF('別紙様式2-2（４・５月分）'!O136="","",'別紙様式2-2（４・５月分）'!O136)</f>
        <v/>
      </c>
      <c r="AX177" s="1331"/>
      <c r="AY177" s="172"/>
      <c r="AZ177" s="172"/>
      <c r="BA177" s="172"/>
      <c r="BB177" s="172"/>
      <c r="BC177" s="172"/>
      <c r="BD177" s="172"/>
      <c r="BE177" s="172"/>
      <c r="BF177" s="172"/>
      <c r="BG177" s="172"/>
      <c r="BH177" s="172"/>
      <c r="BI177" s="172"/>
      <c r="BJ177" s="172"/>
      <c r="BK177" s="172"/>
      <c r="BL177" s="552"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6"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2178</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5" t="str">
        <f t="shared" si="106"/>
        <v/>
      </c>
      <c r="AU178" s="660"/>
      <c r="AV178" s="1329" t="str">
        <f>IF(K178&lt;&gt;"","V列に色付け","")</f>
        <v/>
      </c>
      <c r="AW178" s="661" t="str">
        <f>IF('別紙様式2-2（４・５月分）'!O137="","",'別紙様式2-2（４・５月分）'!O137)</f>
        <v/>
      </c>
      <c r="AX178" s="1331" t="str">
        <f>IF(SUM('別紙様式2-2（４・５月分）'!P137:P139)=0,"",SUM('別紙様式2-2（４・５月分）'!P137:P139))</f>
        <v/>
      </c>
      <c r="AY178" s="1332" t="str">
        <f>IFERROR(VLOOKUP(K178,【参考】数式用!$AJ$2:$AK$24,2,FALSE),"")</f>
        <v/>
      </c>
      <c r="AZ178" s="1241" t="s">
        <v>2102</v>
      </c>
      <c r="BA178" s="1241" t="s">
        <v>2103</v>
      </c>
      <c r="BB178" s="1241" t="s">
        <v>2104</v>
      </c>
      <c r="BC178" s="1241" t="s">
        <v>2105</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2"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0"/>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2"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2185</v>
      </c>
      <c r="Q180" s="1397" t="str">
        <f>IFERROR(VLOOKUP('別紙様式2-2（４・５月分）'!AR137,【参考】数式用!$AT$5:$AV$22,3,FALSE),"")</f>
        <v/>
      </c>
      <c r="R180" s="1399" t="s">
        <v>2196</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0"/>
      <c r="AV180" s="1329" t="str">
        <f>IF(K178&lt;&gt;"","V列に色付け","")</f>
        <v/>
      </c>
      <c r="AW180" s="1330"/>
      <c r="AX180" s="1331"/>
      <c r="AY180" s="172"/>
      <c r="AZ180" s="172"/>
      <c r="BA180" s="172"/>
      <c r="BB180" s="172"/>
      <c r="BC180" s="172"/>
      <c r="BD180" s="172"/>
      <c r="BE180" s="172"/>
      <c r="BF180" s="172"/>
      <c r="BG180" s="172"/>
      <c r="BH180" s="172"/>
      <c r="BI180" s="172"/>
      <c r="BJ180" s="172"/>
      <c r="BK180" s="172"/>
      <c r="BL180" s="552" t="str">
        <f>G178</f>
        <v/>
      </c>
    </row>
    <row r="181" spans="1:64" ht="30" customHeight="1" thickBot="1">
      <c r="A181" s="1282"/>
      <c r="B181" s="1433"/>
      <c r="C181" s="1434"/>
      <c r="D181" s="1434"/>
      <c r="E181" s="1434"/>
      <c r="F181" s="1435"/>
      <c r="G181" s="1275"/>
      <c r="H181" s="1275"/>
      <c r="I181" s="1275"/>
      <c r="J181" s="1438"/>
      <c r="K181" s="1275"/>
      <c r="L181" s="1258"/>
      <c r="M181" s="1440"/>
      <c r="N181" s="659"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0"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329"/>
      <c r="AW181" s="661" t="str">
        <f>IF('別紙様式2-2（４・５月分）'!O139="","",'別紙様式2-2（４・５月分）'!O139)</f>
        <v/>
      </c>
      <c r="AX181" s="1331"/>
      <c r="AY181" s="172"/>
      <c r="AZ181" s="172"/>
      <c r="BA181" s="172"/>
      <c r="BB181" s="172"/>
      <c r="BC181" s="172"/>
      <c r="BD181" s="172"/>
      <c r="BE181" s="172"/>
      <c r="BF181" s="172"/>
      <c r="BG181" s="172"/>
      <c r="BH181" s="172"/>
      <c r="BI181" s="172"/>
      <c r="BJ181" s="172"/>
      <c r="BK181" s="172"/>
      <c r="BL181" s="552"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6"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2178</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5" t="str">
        <f t="shared" si="106"/>
        <v/>
      </c>
      <c r="AU182" s="660"/>
      <c r="AV182" s="1329" t="str">
        <f>IF(K182&lt;&gt;"","V列に色付け","")</f>
        <v/>
      </c>
      <c r="AW182" s="661" t="str">
        <f>IF('別紙様式2-2（４・５月分）'!O140="","",'別紙様式2-2（４・５月分）'!O140)</f>
        <v/>
      </c>
      <c r="AX182" s="1331" t="str">
        <f>IF(SUM('別紙様式2-2（４・５月分）'!P140:P142)=0,"",SUM('別紙様式2-2（４・５月分）'!P140:P142))</f>
        <v/>
      </c>
      <c r="AY182" s="1332" t="str">
        <f>IFERROR(VLOOKUP(K182,【参考】数式用!$AJ$2:$AK$24,2,FALSE),"")</f>
        <v/>
      </c>
      <c r="AZ182" s="1241" t="s">
        <v>2102</v>
      </c>
      <c r="BA182" s="1241" t="s">
        <v>2103</v>
      </c>
      <c r="BB182" s="1241" t="s">
        <v>2104</v>
      </c>
      <c r="BC182" s="1241" t="s">
        <v>2105</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2"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0"/>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2"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2185</v>
      </c>
      <c r="Q184" s="1397" t="str">
        <f>IFERROR(VLOOKUP('別紙様式2-2（４・５月分）'!AR140,【参考】数式用!$AT$5:$AV$22,3,FALSE),"")</f>
        <v/>
      </c>
      <c r="R184" s="1399" t="s">
        <v>2196</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0"/>
      <c r="AV184" s="1329" t="str">
        <f>IF(K182&lt;&gt;"","V列に色付け","")</f>
        <v/>
      </c>
      <c r="AW184" s="1330"/>
      <c r="AX184" s="1331"/>
      <c r="AY184" s="172"/>
      <c r="AZ184" s="172"/>
      <c r="BA184" s="172"/>
      <c r="BB184" s="172"/>
      <c r="BC184" s="172"/>
      <c r="BD184" s="172"/>
      <c r="BE184" s="172"/>
      <c r="BF184" s="172"/>
      <c r="BG184" s="172"/>
      <c r="BH184" s="172"/>
      <c r="BI184" s="172"/>
      <c r="BJ184" s="172"/>
      <c r="BK184" s="172"/>
      <c r="BL184" s="552" t="str">
        <f>G182</f>
        <v/>
      </c>
    </row>
    <row r="185" spans="1:64" ht="30" customHeight="1" thickBot="1">
      <c r="A185" s="1282"/>
      <c r="B185" s="1433"/>
      <c r="C185" s="1434"/>
      <c r="D185" s="1434"/>
      <c r="E185" s="1434"/>
      <c r="F185" s="1435"/>
      <c r="G185" s="1275"/>
      <c r="H185" s="1275"/>
      <c r="I185" s="1275"/>
      <c r="J185" s="1438"/>
      <c r="K185" s="1275"/>
      <c r="L185" s="1258"/>
      <c r="M185" s="1261"/>
      <c r="N185" s="659"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0"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329"/>
      <c r="AW185" s="661" t="str">
        <f>IF('別紙様式2-2（４・５月分）'!O142="","",'別紙様式2-2（４・５月分）'!O142)</f>
        <v/>
      </c>
      <c r="AX185" s="1331"/>
      <c r="AY185" s="172"/>
      <c r="AZ185" s="172"/>
      <c r="BA185" s="172"/>
      <c r="BB185" s="172"/>
      <c r="BC185" s="172"/>
      <c r="BD185" s="172"/>
      <c r="BE185" s="172"/>
      <c r="BF185" s="172"/>
      <c r="BG185" s="172"/>
      <c r="BH185" s="172"/>
      <c r="BI185" s="172"/>
      <c r="BJ185" s="172"/>
      <c r="BK185" s="172"/>
      <c r="BL185" s="552"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6"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2178</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5" t="str">
        <f t="shared" si="106"/>
        <v/>
      </c>
      <c r="AU186" s="660"/>
      <c r="AV186" s="1329" t="str">
        <f>IF(K186&lt;&gt;"","V列に色付け","")</f>
        <v/>
      </c>
      <c r="AW186" s="661" t="str">
        <f>IF('別紙様式2-2（４・５月分）'!O143="","",'別紙様式2-2（４・５月分）'!O143)</f>
        <v/>
      </c>
      <c r="AX186" s="1331" t="str">
        <f>IF(SUM('別紙様式2-2（４・５月分）'!P143:P145)=0,"",SUM('別紙様式2-2（４・５月分）'!P143:P145))</f>
        <v/>
      </c>
      <c r="AY186" s="1332" t="str">
        <f>IFERROR(VLOOKUP(K186,【参考】数式用!$AJ$2:$AK$24,2,FALSE),"")</f>
        <v/>
      </c>
      <c r="AZ186" s="1241" t="s">
        <v>2102</v>
      </c>
      <c r="BA186" s="1241" t="s">
        <v>2103</v>
      </c>
      <c r="BB186" s="1241" t="s">
        <v>2104</v>
      </c>
      <c r="BC186" s="1241" t="s">
        <v>2105</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2"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0"/>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2"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2185</v>
      </c>
      <c r="Q188" s="1397" t="str">
        <f>IFERROR(VLOOKUP('別紙様式2-2（４・５月分）'!AR143,【参考】数式用!$AT$5:$AV$22,3,FALSE),"")</f>
        <v/>
      </c>
      <c r="R188" s="1399" t="s">
        <v>2196</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0"/>
      <c r="AV188" s="1329" t="str">
        <f>IF(K186&lt;&gt;"","V列に色付け","")</f>
        <v/>
      </c>
      <c r="AW188" s="1330"/>
      <c r="AX188" s="1331"/>
      <c r="AY188" s="172"/>
      <c r="AZ188" s="172"/>
      <c r="BA188" s="172"/>
      <c r="BB188" s="172"/>
      <c r="BC188" s="172"/>
      <c r="BD188" s="172"/>
      <c r="BE188" s="172"/>
      <c r="BF188" s="172"/>
      <c r="BG188" s="172"/>
      <c r="BH188" s="172"/>
      <c r="BI188" s="172"/>
      <c r="BJ188" s="172"/>
      <c r="BK188" s="172"/>
      <c r="BL188" s="552" t="str">
        <f>G186</f>
        <v/>
      </c>
    </row>
    <row r="189" spans="1:64" ht="30" customHeight="1" thickBot="1">
      <c r="A189" s="1282"/>
      <c r="B189" s="1433"/>
      <c r="C189" s="1434"/>
      <c r="D189" s="1434"/>
      <c r="E189" s="1434"/>
      <c r="F189" s="1435"/>
      <c r="G189" s="1275"/>
      <c r="H189" s="1275"/>
      <c r="I189" s="1275"/>
      <c r="J189" s="1438"/>
      <c r="K189" s="1275"/>
      <c r="L189" s="1258"/>
      <c r="M189" s="1440"/>
      <c r="N189" s="659"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0"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329"/>
      <c r="AW189" s="661" t="str">
        <f>IF('別紙様式2-2（４・５月分）'!O145="","",'別紙様式2-2（４・５月分）'!O145)</f>
        <v/>
      </c>
      <c r="AX189" s="1331"/>
      <c r="AY189" s="172"/>
      <c r="AZ189" s="172"/>
      <c r="BA189" s="172"/>
      <c r="BB189" s="172"/>
      <c r="BC189" s="172"/>
      <c r="BD189" s="172"/>
      <c r="BE189" s="172"/>
      <c r="BF189" s="172"/>
      <c r="BG189" s="172"/>
      <c r="BH189" s="172"/>
      <c r="BI189" s="172"/>
      <c r="BJ189" s="172"/>
      <c r="BK189" s="172"/>
      <c r="BL189" s="552"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6"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2178</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5" t="str">
        <f t="shared" si="106"/>
        <v/>
      </c>
      <c r="AU190" s="660"/>
      <c r="AV190" s="1329" t="str">
        <f>IF(K190&lt;&gt;"","V列に色付け","")</f>
        <v/>
      </c>
      <c r="AW190" s="661" t="str">
        <f>IF('別紙様式2-2（４・５月分）'!O146="","",'別紙様式2-2（４・５月分）'!O146)</f>
        <v/>
      </c>
      <c r="AX190" s="1331" t="str">
        <f>IF(SUM('別紙様式2-2（４・５月分）'!P146:P148)=0,"",SUM('別紙様式2-2（４・５月分）'!P146:P148))</f>
        <v/>
      </c>
      <c r="AY190" s="1332" t="str">
        <f>IFERROR(VLOOKUP(K190,【参考】数式用!$AJ$2:$AK$24,2,FALSE),"")</f>
        <v/>
      </c>
      <c r="AZ190" s="1241" t="s">
        <v>2102</v>
      </c>
      <c r="BA190" s="1241" t="s">
        <v>2103</v>
      </c>
      <c r="BB190" s="1241" t="s">
        <v>2104</v>
      </c>
      <c r="BC190" s="1241" t="s">
        <v>2105</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2"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0"/>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2"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2185</v>
      </c>
      <c r="Q192" s="1397" t="str">
        <f>IFERROR(VLOOKUP('別紙様式2-2（４・５月分）'!AR146,【参考】数式用!$AT$5:$AV$22,3,FALSE),"")</f>
        <v/>
      </c>
      <c r="R192" s="1399" t="s">
        <v>2196</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0"/>
      <c r="AV192" s="1329" t="str">
        <f>IF(K190&lt;&gt;"","V列に色付け","")</f>
        <v/>
      </c>
      <c r="AW192" s="1330"/>
      <c r="AX192" s="1331"/>
      <c r="AY192" s="172"/>
      <c r="AZ192" s="172"/>
      <c r="BA192" s="172"/>
      <c r="BB192" s="172"/>
      <c r="BC192" s="172"/>
      <c r="BD192" s="172"/>
      <c r="BE192" s="172"/>
      <c r="BF192" s="172"/>
      <c r="BG192" s="172"/>
      <c r="BH192" s="172"/>
      <c r="BI192" s="172"/>
      <c r="BJ192" s="172"/>
      <c r="BK192" s="172"/>
      <c r="BL192" s="552" t="str">
        <f>G190</f>
        <v/>
      </c>
    </row>
    <row r="193" spans="1:64" ht="30" customHeight="1" thickBot="1">
      <c r="A193" s="1282"/>
      <c r="B193" s="1433"/>
      <c r="C193" s="1434"/>
      <c r="D193" s="1434"/>
      <c r="E193" s="1434"/>
      <c r="F193" s="1435"/>
      <c r="G193" s="1275"/>
      <c r="H193" s="1275"/>
      <c r="I193" s="1275"/>
      <c r="J193" s="1438"/>
      <c r="K193" s="1275"/>
      <c r="L193" s="1258"/>
      <c r="M193" s="1261"/>
      <c r="N193" s="659"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0"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329"/>
      <c r="AW193" s="661" t="str">
        <f>IF('別紙様式2-2（４・５月分）'!O148="","",'別紙様式2-2（４・５月分）'!O148)</f>
        <v/>
      </c>
      <c r="AX193" s="1331"/>
      <c r="AY193" s="172"/>
      <c r="AZ193" s="172"/>
      <c r="BA193" s="172"/>
      <c r="BB193" s="172"/>
      <c r="BC193" s="172"/>
      <c r="BD193" s="172"/>
      <c r="BE193" s="172"/>
      <c r="BF193" s="172"/>
      <c r="BG193" s="172"/>
      <c r="BH193" s="172"/>
      <c r="BI193" s="172"/>
      <c r="BJ193" s="172"/>
      <c r="BK193" s="172"/>
      <c r="BL193" s="552"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6"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2178</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5" t="str">
        <f t="shared" si="106"/>
        <v/>
      </c>
      <c r="AU194" s="660"/>
      <c r="AV194" s="1329" t="str">
        <f>IF(K194&lt;&gt;"","V列に色付け","")</f>
        <v/>
      </c>
      <c r="AW194" s="661" t="str">
        <f>IF('別紙様式2-2（４・５月分）'!O149="","",'別紙様式2-2（４・５月分）'!O149)</f>
        <v/>
      </c>
      <c r="AX194" s="1331" t="str">
        <f>IF(SUM('別紙様式2-2（４・５月分）'!P149:P151)=0,"",SUM('別紙様式2-2（４・５月分）'!P149:P151))</f>
        <v/>
      </c>
      <c r="AY194" s="1332" t="str">
        <f>IFERROR(VLOOKUP(K194,【参考】数式用!$AJ$2:$AK$24,2,FALSE),"")</f>
        <v/>
      </c>
      <c r="AZ194" s="1241" t="s">
        <v>2102</v>
      </c>
      <c r="BA194" s="1241" t="s">
        <v>2103</v>
      </c>
      <c r="BB194" s="1241" t="s">
        <v>2104</v>
      </c>
      <c r="BC194" s="1241" t="s">
        <v>2105</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2"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0"/>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2"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2185</v>
      </c>
      <c r="Q196" s="1397" t="str">
        <f>IFERROR(VLOOKUP('別紙様式2-2（４・５月分）'!AR149,【参考】数式用!$AT$5:$AV$22,3,FALSE),"")</f>
        <v/>
      </c>
      <c r="R196" s="1399" t="s">
        <v>2196</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0"/>
      <c r="AV196" s="1329" t="str">
        <f>IF(K194&lt;&gt;"","V列に色付け","")</f>
        <v/>
      </c>
      <c r="AW196" s="1330"/>
      <c r="AX196" s="1331"/>
      <c r="AY196" s="172"/>
      <c r="AZ196" s="172"/>
      <c r="BA196" s="172"/>
      <c r="BB196" s="172"/>
      <c r="BC196" s="172"/>
      <c r="BD196" s="172"/>
      <c r="BE196" s="172"/>
      <c r="BF196" s="172"/>
      <c r="BG196" s="172"/>
      <c r="BH196" s="172"/>
      <c r="BI196" s="172"/>
      <c r="BJ196" s="172"/>
      <c r="BK196" s="172"/>
      <c r="BL196" s="552" t="str">
        <f>G194</f>
        <v/>
      </c>
    </row>
    <row r="197" spans="1:64" ht="30" customHeight="1" thickBot="1">
      <c r="A197" s="1282"/>
      <c r="B197" s="1433"/>
      <c r="C197" s="1434"/>
      <c r="D197" s="1434"/>
      <c r="E197" s="1434"/>
      <c r="F197" s="1435"/>
      <c r="G197" s="1275"/>
      <c r="H197" s="1275"/>
      <c r="I197" s="1275"/>
      <c r="J197" s="1438"/>
      <c r="K197" s="1275"/>
      <c r="L197" s="1258"/>
      <c r="M197" s="1440"/>
      <c r="N197" s="659"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0"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329"/>
      <c r="AW197" s="661" t="str">
        <f>IF('別紙様式2-2（４・５月分）'!O151="","",'別紙様式2-2（４・５月分）'!O151)</f>
        <v/>
      </c>
      <c r="AX197" s="1331"/>
      <c r="AY197" s="172"/>
      <c r="AZ197" s="172"/>
      <c r="BA197" s="172"/>
      <c r="BB197" s="172"/>
      <c r="BC197" s="172"/>
      <c r="BD197" s="172"/>
      <c r="BE197" s="172"/>
      <c r="BF197" s="172"/>
      <c r="BG197" s="172"/>
      <c r="BH197" s="172"/>
      <c r="BI197" s="172"/>
      <c r="BJ197" s="172"/>
      <c r="BK197" s="172"/>
      <c r="BL197" s="552"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6"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2178</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5" t="str">
        <f t="shared" si="106"/>
        <v/>
      </c>
      <c r="AU198" s="660"/>
      <c r="AV198" s="1329" t="str">
        <f>IF(K198&lt;&gt;"","V列に色付け","")</f>
        <v/>
      </c>
      <c r="AW198" s="661" t="str">
        <f>IF('別紙様式2-2（４・５月分）'!O152="","",'別紙様式2-2（４・５月分）'!O152)</f>
        <v/>
      </c>
      <c r="AX198" s="1331" t="str">
        <f>IF(SUM('別紙様式2-2（４・５月分）'!P152:P154)=0,"",SUM('別紙様式2-2（４・５月分）'!P152:P154))</f>
        <v/>
      </c>
      <c r="AY198" s="1332" t="str">
        <f>IFERROR(VLOOKUP(K198,【参考】数式用!$AJ$2:$AK$24,2,FALSE),"")</f>
        <v/>
      </c>
      <c r="AZ198" s="1241" t="s">
        <v>2102</v>
      </c>
      <c r="BA198" s="1241" t="s">
        <v>2103</v>
      </c>
      <c r="BB198" s="1241" t="s">
        <v>2104</v>
      </c>
      <c r="BC198" s="1241" t="s">
        <v>2105</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2"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0"/>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2"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2185</v>
      </c>
      <c r="Q200" s="1397" t="str">
        <f>IFERROR(VLOOKUP('別紙様式2-2（４・５月分）'!AR152,【参考】数式用!$AT$5:$AV$22,3,FALSE),"")</f>
        <v/>
      </c>
      <c r="R200" s="1399" t="s">
        <v>2196</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0"/>
      <c r="AV200" s="1329" t="str">
        <f>IF(K198&lt;&gt;"","V列に色付け","")</f>
        <v/>
      </c>
      <c r="AW200" s="1330"/>
      <c r="AX200" s="1331"/>
      <c r="AY200" s="172"/>
      <c r="AZ200" s="172"/>
      <c r="BA200" s="172"/>
      <c r="BB200" s="172"/>
      <c r="BC200" s="172"/>
      <c r="BD200" s="172"/>
      <c r="BE200" s="172"/>
      <c r="BF200" s="172"/>
      <c r="BG200" s="172"/>
      <c r="BH200" s="172"/>
      <c r="BI200" s="172"/>
      <c r="BJ200" s="172"/>
      <c r="BK200" s="172"/>
      <c r="BL200" s="552" t="str">
        <f>G198</f>
        <v/>
      </c>
    </row>
    <row r="201" spans="1:64" ht="30" customHeight="1" thickBot="1">
      <c r="A201" s="1282"/>
      <c r="B201" s="1433"/>
      <c r="C201" s="1434"/>
      <c r="D201" s="1434"/>
      <c r="E201" s="1434"/>
      <c r="F201" s="1435"/>
      <c r="G201" s="1275"/>
      <c r="H201" s="1275"/>
      <c r="I201" s="1275"/>
      <c r="J201" s="1438"/>
      <c r="K201" s="1275"/>
      <c r="L201" s="1258"/>
      <c r="M201" s="1261"/>
      <c r="N201" s="659"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0"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329"/>
      <c r="AW201" s="661" t="str">
        <f>IF('別紙様式2-2（４・５月分）'!O154="","",'別紙様式2-2（４・５月分）'!O154)</f>
        <v/>
      </c>
      <c r="AX201" s="1331"/>
      <c r="AY201" s="172"/>
      <c r="AZ201" s="172"/>
      <c r="BA201" s="172"/>
      <c r="BB201" s="172"/>
      <c r="BC201" s="172"/>
      <c r="BD201" s="172"/>
      <c r="BE201" s="172"/>
      <c r="BF201" s="172"/>
      <c r="BG201" s="172"/>
      <c r="BH201" s="172"/>
      <c r="BI201" s="172"/>
      <c r="BJ201" s="172"/>
      <c r="BK201" s="172"/>
      <c r="BL201" s="552"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6"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2178</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5" t="str">
        <f t="shared" si="106"/>
        <v/>
      </c>
      <c r="AU202" s="660"/>
      <c r="AV202" s="1329" t="str">
        <f>IF(K202&lt;&gt;"","V列に色付け","")</f>
        <v/>
      </c>
      <c r="AW202" s="661" t="str">
        <f>IF('別紙様式2-2（４・５月分）'!O155="","",'別紙様式2-2（４・５月分）'!O155)</f>
        <v/>
      </c>
      <c r="AX202" s="1331" t="str">
        <f>IF(SUM('別紙様式2-2（４・５月分）'!P155:P157)=0,"",SUM('別紙様式2-2（４・５月分）'!P155:P157))</f>
        <v/>
      </c>
      <c r="AY202" s="1332" t="str">
        <f>IFERROR(VLOOKUP(K202,【参考】数式用!$AJ$2:$AK$24,2,FALSE),"")</f>
        <v/>
      </c>
      <c r="AZ202" s="1241" t="s">
        <v>2102</v>
      </c>
      <c r="BA202" s="1241" t="s">
        <v>2103</v>
      </c>
      <c r="BB202" s="1241" t="s">
        <v>2104</v>
      </c>
      <c r="BC202" s="1241" t="s">
        <v>2105</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2"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0"/>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2"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2185</v>
      </c>
      <c r="Q204" s="1397" t="str">
        <f>IFERROR(VLOOKUP('別紙様式2-2（４・５月分）'!AR155,【参考】数式用!$AT$5:$AV$22,3,FALSE),"")</f>
        <v/>
      </c>
      <c r="R204" s="1399" t="s">
        <v>2196</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0"/>
      <c r="AV204" s="1329" t="str">
        <f>IF(K202&lt;&gt;"","V列に色付け","")</f>
        <v/>
      </c>
      <c r="AW204" s="1330"/>
      <c r="AX204" s="1331"/>
      <c r="AY204" s="172"/>
      <c r="AZ204" s="172"/>
      <c r="BA204" s="172"/>
      <c r="BB204" s="172"/>
      <c r="BC204" s="172"/>
      <c r="BD204" s="172"/>
      <c r="BE204" s="172"/>
      <c r="BF204" s="172"/>
      <c r="BG204" s="172"/>
      <c r="BH204" s="172"/>
      <c r="BI204" s="172"/>
      <c r="BJ204" s="172"/>
      <c r="BK204" s="172"/>
      <c r="BL204" s="552" t="str">
        <f>G202</f>
        <v/>
      </c>
    </row>
    <row r="205" spans="1:64" ht="30" customHeight="1" thickBot="1">
      <c r="A205" s="1282"/>
      <c r="B205" s="1433"/>
      <c r="C205" s="1434"/>
      <c r="D205" s="1434"/>
      <c r="E205" s="1434"/>
      <c r="F205" s="1435"/>
      <c r="G205" s="1275"/>
      <c r="H205" s="1275"/>
      <c r="I205" s="1275"/>
      <c r="J205" s="1438"/>
      <c r="K205" s="1275"/>
      <c r="L205" s="1258"/>
      <c r="M205" s="1440"/>
      <c r="N205" s="659"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0"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329"/>
      <c r="AW205" s="661" t="str">
        <f>IF('別紙様式2-2（４・５月分）'!O157="","",'別紙様式2-2（４・５月分）'!O157)</f>
        <v/>
      </c>
      <c r="AX205" s="1331"/>
      <c r="AY205" s="172"/>
      <c r="AZ205" s="172"/>
      <c r="BA205" s="172"/>
      <c r="BB205" s="172"/>
      <c r="BC205" s="172"/>
      <c r="BD205" s="172"/>
      <c r="BE205" s="172"/>
      <c r="BF205" s="172"/>
      <c r="BG205" s="172"/>
      <c r="BH205" s="172"/>
      <c r="BI205" s="172"/>
      <c r="BJ205" s="172"/>
      <c r="BK205" s="172"/>
      <c r="BL205" s="552"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6"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2178</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5" t="str">
        <f t="shared" si="106"/>
        <v/>
      </c>
      <c r="AU206" s="660"/>
      <c r="AV206" s="1329" t="str">
        <f>IF(K206&lt;&gt;"","V列に色付け","")</f>
        <v/>
      </c>
      <c r="AW206" s="661" t="str">
        <f>IF('別紙様式2-2（４・５月分）'!O158="","",'別紙様式2-2（４・５月分）'!O158)</f>
        <v/>
      </c>
      <c r="AX206" s="1331" t="str">
        <f>IF(SUM('別紙様式2-2（４・５月分）'!P158:P160)=0,"",SUM('別紙様式2-2（４・５月分）'!P158:P160))</f>
        <v/>
      </c>
      <c r="AY206" s="1332" t="str">
        <f>IFERROR(VLOOKUP(K206,【参考】数式用!$AJ$2:$AK$24,2,FALSE),"")</f>
        <v/>
      </c>
      <c r="AZ206" s="1241" t="s">
        <v>2102</v>
      </c>
      <c r="BA206" s="1241" t="s">
        <v>2103</v>
      </c>
      <c r="BB206" s="1241" t="s">
        <v>2104</v>
      </c>
      <c r="BC206" s="1241" t="s">
        <v>2105</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2"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0"/>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2"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2185</v>
      </c>
      <c r="Q208" s="1397" t="str">
        <f>IFERROR(VLOOKUP('別紙様式2-2（４・５月分）'!AR158,【参考】数式用!$AT$5:$AV$22,3,FALSE),"")</f>
        <v/>
      </c>
      <c r="R208" s="1399" t="s">
        <v>2196</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0"/>
      <c r="AV208" s="1329" t="str">
        <f>IF(K206&lt;&gt;"","V列に色付け","")</f>
        <v/>
      </c>
      <c r="AW208" s="1330"/>
      <c r="AX208" s="1331"/>
      <c r="AY208" s="172"/>
      <c r="AZ208" s="172"/>
      <c r="BA208" s="172"/>
      <c r="BB208" s="172"/>
      <c r="BC208" s="172"/>
      <c r="BD208" s="172"/>
      <c r="BE208" s="172"/>
      <c r="BF208" s="172"/>
      <c r="BG208" s="172"/>
      <c r="BH208" s="172"/>
      <c r="BI208" s="172"/>
      <c r="BJ208" s="172"/>
      <c r="BK208" s="172"/>
      <c r="BL208" s="552" t="str">
        <f>G206</f>
        <v/>
      </c>
    </row>
    <row r="209" spans="1:64" ht="30" customHeight="1" thickBot="1">
      <c r="A209" s="1282"/>
      <c r="B209" s="1433"/>
      <c r="C209" s="1434"/>
      <c r="D209" s="1434"/>
      <c r="E209" s="1434"/>
      <c r="F209" s="1435"/>
      <c r="G209" s="1275"/>
      <c r="H209" s="1275"/>
      <c r="I209" s="1275"/>
      <c r="J209" s="1438"/>
      <c r="K209" s="1275"/>
      <c r="L209" s="1258"/>
      <c r="M209" s="1261"/>
      <c r="N209" s="659"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0"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329"/>
      <c r="AW209" s="661" t="str">
        <f>IF('別紙様式2-2（４・５月分）'!O160="","",'別紙様式2-2（４・５月分）'!O160)</f>
        <v/>
      </c>
      <c r="AX209" s="1331"/>
      <c r="AY209" s="172"/>
      <c r="AZ209" s="172"/>
      <c r="BA209" s="172"/>
      <c r="BB209" s="172"/>
      <c r="BC209" s="172"/>
      <c r="BD209" s="172"/>
      <c r="BE209" s="172"/>
      <c r="BF209" s="172"/>
      <c r="BG209" s="172"/>
      <c r="BH209" s="172"/>
      <c r="BI209" s="172"/>
      <c r="BJ209" s="172"/>
      <c r="BK209" s="172"/>
      <c r="BL209" s="552"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6"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2178</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5" t="str">
        <f t="shared" ref="AT210:AT270" si="158">IF(AV210="","",IF(V210&lt;O210,"！加算の要件上は問題ありませんが、令和６年４・５月と比較して令和６年６月に加算率が下がる計画になっています。",""))</f>
        <v/>
      </c>
      <c r="AU210" s="660"/>
      <c r="AV210" s="1329" t="str">
        <f>IF(K210&lt;&gt;"","V列に色付け","")</f>
        <v/>
      </c>
      <c r="AW210" s="661" t="str">
        <f>IF('別紙様式2-2（４・５月分）'!O161="","",'別紙様式2-2（４・５月分）'!O161)</f>
        <v/>
      </c>
      <c r="AX210" s="1331" t="str">
        <f>IF(SUM('別紙様式2-2（４・５月分）'!P161:P163)=0,"",SUM('別紙様式2-2（４・５月分）'!P161:P163))</f>
        <v/>
      </c>
      <c r="AY210" s="1332" t="str">
        <f>IFERROR(VLOOKUP(K210,【参考】数式用!$AJ$2:$AK$24,2,FALSE),"")</f>
        <v/>
      </c>
      <c r="AZ210" s="1241" t="s">
        <v>2102</v>
      </c>
      <c r="BA210" s="1241" t="s">
        <v>2103</v>
      </c>
      <c r="BB210" s="1241" t="s">
        <v>2104</v>
      </c>
      <c r="BC210" s="1241" t="s">
        <v>2105</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2"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2"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2185</v>
      </c>
      <c r="Q212" s="1397" t="str">
        <f>IFERROR(VLOOKUP('別紙様式2-2（４・５月分）'!AR161,【参考】数式用!$AT$5:$AV$22,3,FALSE),"")</f>
        <v/>
      </c>
      <c r="R212" s="1399" t="s">
        <v>2196</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0"/>
      <c r="AV212" s="1329" t="str">
        <f>IF(K210&lt;&gt;"","V列に色付け","")</f>
        <v/>
      </c>
      <c r="AW212" s="1330"/>
      <c r="AX212" s="1331"/>
      <c r="AY212" s="172"/>
      <c r="AZ212" s="172"/>
      <c r="BA212" s="172"/>
      <c r="BB212" s="172"/>
      <c r="BC212" s="172"/>
      <c r="BD212" s="172"/>
      <c r="BE212" s="172"/>
      <c r="BF212" s="172"/>
      <c r="BG212" s="172"/>
      <c r="BH212" s="172"/>
      <c r="BI212" s="172"/>
      <c r="BJ212" s="172"/>
      <c r="BK212" s="172"/>
      <c r="BL212" s="552" t="str">
        <f>G210</f>
        <v/>
      </c>
    </row>
    <row r="213" spans="1:64" ht="30" customHeight="1" thickBot="1">
      <c r="A213" s="1282"/>
      <c r="B213" s="1433"/>
      <c r="C213" s="1434"/>
      <c r="D213" s="1434"/>
      <c r="E213" s="1434"/>
      <c r="F213" s="1435"/>
      <c r="G213" s="1275"/>
      <c r="H213" s="1275"/>
      <c r="I213" s="1275"/>
      <c r="J213" s="1438"/>
      <c r="K213" s="1275"/>
      <c r="L213" s="1258"/>
      <c r="M213" s="1440"/>
      <c r="N213" s="659"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0"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329"/>
      <c r="AW213" s="661" t="str">
        <f>IF('別紙様式2-2（４・５月分）'!O163="","",'別紙様式2-2（４・５月分）'!O163)</f>
        <v/>
      </c>
      <c r="AX213" s="1331"/>
      <c r="AY213" s="172"/>
      <c r="AZ213" s="172"/>
      <c r="BA213" s="172"/>
      <c r="BB213" s="172"/>
      <c r="BC213" s="172"/>
      <c r="BD213" s="172"/>
      <c r="BE213" s="172"/>
      <c r="BF213" s="172"/>
      <c r="BG213" s="172"/>
      <c r="BH213" s="172"/>
      <c r="BI213" s="172"/>
      <c r="BJ213" s="172"/>
      <c r="BK213" s="172"/>
      <c r="BL213" s="552"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6"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2178</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5" t="str">
        <f t="shared" si="158"/>
        <v/>
      </c>
      <c r="AU214" s="660"/>
      <c r="AV214" s="1329" t="str">
        <f>IF(K214&lt;&gt;"","V列に色付け","")</f>
        <v/>
      </c>
      <c r="AW214" s="661" t="str">
        <f>IF('別紙様式2-2（４・５月分）'!O164="","",'別紙様式2-2（４・５月分）'!O164)</f>
        <v/>
      </c>
      <c r="AX214" s="1331" t="str">
        <f>IF(SUM('別紙様式2-2（４・５月分）'!P164:P166)=0,"",SUM('別紙様式2-2（４・５月分）'!P164:P166))</f>
        <v/>
      </c>
      <c r="AY214" s="1332" t="str">
        <f>IFERROR(VLOOKUP(K214,【参考】数式用!$AJ$2:$AK$24,2,FALSE),"")</f>
        <v/>
      </c>
      <c r="AZ214" s="1241" t="s">
        <v>2102</v>
      </c>
      <c r="BA214" s="1241" t="s">
        <v>2103</v>
      </c>
      <c r="BB214" s="1241" t="s">
        <v>2104</v>
      </c>
      <c r="BC214" s="1241" t="s">
        <v>2105</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2"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0"/>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2"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2185</v>
      </c>
      <c r="Q216" s="1397" t="str">
        <f>IFERROR(VLOOKUP('別紙様式2-2（４・５月分）'!AR164,【参考】数式用!$AT$5:$AV$22,3,FALSE),"")</f>
        <v/>
      </c>
      <c r="R216" s="1399" t="s">
        <v>2196</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0"/>
      <c r="AV216" s="1329" t="str">
        <f>IF(K214&lt;&gt;"","V列に色付け","")</f>
        <v/>
      </c>
      <c r="AW216" s="1330"/>
      <c r="AX216" s="1331"/>
      <c r="AY216" s="172"/>
      <c r="AZ216" s="172"/>
      <c r="BA216" s="172"/>
      <c r="BB216" s="172"/>
      <c r="BC216" s="172"/>
      <c r="BD216" s="172"/>
      <c r="BE216" s="172"/>
      <c r="BF216" s="172"/>
      <c r="BG216" s="172"/>
      <c r="BH216" s="172"/>
      <c r="BI216" s="172"/>
      <c r="BJ216" s="172"/>
      <c r="BK216" s="172"/>
      <c r="BL216" s="552" t="str">
        <f>G214</f>
        <v/>
      </c>
    </row>
    <row r="217" spans="1:64" ht="30" customHeight="1" thickBot="1">
      <c r="A217" s="1282"/>
      <c r="B217" s="1433"/>
      <c r="C217" s="1434"/>
      <c r="D217" s="1434"/>
      <c r="E217" s="1434"/>
      <c r="F217" s="1435"/>
      <c r="G217" s="1275"/>
      <c r="H217" s="1275"/>
      <c r="I217" s="1275"/>
      <c r="J217" s="1438"/>
      <c r="K217" s="1275"/>
      <c r="L217" s="1258"/>
      <c r="M217" s="1261"/>
      <c r="N217" s="659"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0"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329"/>
      <c r="AW217" s="661" t="str">
        <f>IF('別紙様式2-2（４・５月分）'!O166="","",'別紙様式2-2（４・５月分）'!O166)</f>
        <v/>
      </c>
      <c r="AX217" s="1331"/>
      <c r="AY217" s="172"/>
      <c r="AZ217" s="172"/>
      <c r="BA217" s="172"/>
      <c r="BB217" s="172"/>
      <c r="BC217" s="172"/>
      <c r="BD217" s="172"/>
      <c r="BE217" s="172"/>
      <c r="BF217" s="172"/>
      <c r="BG217" s="172"/>
      <c r="BH217" s="172"/>
      <c r="BI217" s="172"/>
      <c r="BJ217" s="172"/>
      <c r="BK217" s="172"/>
      <c r="BL217" s="552"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6"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2178</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5" t="str">
        <f t="shared" si="158"/>
        <v/>
      </c>
      <c r="AU218" s="660"/>
      <c r="AV218" s="1329" t="str">
        <f>IF(K218&lt;&gt;"","V列に色付け","")</f>
        <v/>
      </c>
      <c r="AW218" s="661" t="str">
        <f>IF('別紙様式2-2（４・５月分）'!O167="","",'別紙様式2-2（４・５月分）'!O167)</f>
        <v/>
      </c>
      <c r="AX218" s="1331" t="str">
        <f>IF(SUM('別紙様式2-2（４・５月分）'!P167:P169)=0,"",SUM('別紙様式2-2（４・５月分）'!P167:P169))</f>
        <v/>
      </c>
      <c r="AY218" s="1332" t="str">
        <f>IFERROR(VLOOKUP(K218,【参考】数式用!$AJ$2:$AK$24,2,FALSE),"")</f>
        <v/>
      </c>
      <c r="AZ218" s="1241" t="s">
        <v>2102</v>
      </c>
      <c r="BA218" s="1241" t="s">
        <v>2103</v>
      </c>
      <c r="BB218" s="1241" t="s">
        <v>2104</v>
      </c>
      <c r="BC218" s="1241" t="s">
        <v>2105</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2"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0"/>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2"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2185</v>
      </c>
      <c r="Q220" s="1397" t="str">
        <f>IFERROR(VLOOKUP('別紙様式2-2（４・５月分）'!AR167,【参考】数式用!$AT$5:$AV$22,3,FALSE),"")</f>
        <v/>
      </c>
      <c r="R220" s="1399" t="s">
        <v>2196</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0"/>
      <c r="AV220" s="1329" t="str">
        <f>IF(K218&lt;&gt;"","V列に色付け","")</f>
        <v/>
      </c>
      <c r="AW220" s="1330"/>
      <c r="AX220" s="1331"/>
      <c r="AY220" s="172"/>
      <c r="AZ220" s="172"/>
      <c r="BA220" s="172"/>
      <c r="BB220" s="172"/>
      <c r="BC220" s="172"/>
      <c r="BD220" s="172"/>
      <c r="BE220" s="172"/>
      <c r="BF220" s="172"/>
      <c r="BG220" s="172"/>
      <c r="BH220" s="172"/>
      <c r="BI220" s="172"/>
      <c r="BJ220" s="172"/>
      <c r="BK220" s="172"/>
      <c r="BL220" s="552" t="str">
        <f>G218</f>
        <v/>
      </c>
    </row>
    <row r="221" spans="1:64" ht="30" customHeight="1" thickBot="1">
      <c r="A221" s="1282"/>
      <c r="B221" s="1433"/>
      <c r="C221" s="1434"/>
      <c r="D221" s="1434"/>
      <c r="E221" s="1434"/>
      <c r="F221" s="1435"/>
      <c r="G221" s="1275"/>
      <c r="H221" s="1275"/>
      <c r="I221" s="1275"/>
      <c r="J221" s="1438"/>
      <c r="K221" s="1275"/>
      <c r="L221" s="1258"/>
      <c r="M221" s="1440"/>
      <c r="N221" s="659"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0"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329"/>
      <c r="AW221" s="661" t="str">
        <f>IF('別紙様式2-2（４・５月分）'!O169="","",'別紙様式2-2（４・５月分）'!O169)</f>
        <v/>
      </c>
      <c r="AX221" s="1331"/>
      <c r="AY221" s="172"/>
      <c r="AZ221" s="172"/>
      <c r="BA221" s="172"/>
      <c r="BB221" s="172"/>
      <c r="BC221" s="172"/>
      <c r="BD221" s="172"/>
      <c r="BE221" s="172"/>
      <c r="BF221" s="172"/>
      <c r="BG221" s="172"/>
      <c r="BH221" s="172"/>
      <c r="BI221" s="172"/>
      <c r="BJ221" s="172"/>
      <c r="BK221" s="172"/>
      <c r="BL221" s="552"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6"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2178</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5" t="str">
        <f t="shared" si="158"/>
        <v/>
      </c>
      <c r="AU222" s="660"/>
      <c r="AV222" s="1329" t="str">
        <f>IF(K222&lt;&gt;"","V列に色付け","")</f>
        <v/>
      </c>
      <c r="AW222" s="661" t="str">
        <f>IF('別紙様式2-2（４・５月分）'!O170="","",'別紙様式2-2（４・５月分）'!O170)</f>
        <v/>
      </c>
      <c r="AX222" s="1331" t="str">
        <f>IF(SUM('別紙様式2-2（４・５月分）'!P170:P172)=0,"",SUM('別紙様式2-2（４・５月分）'!P170:P172))</f>
        <v/>
      </c>
      <c r="AY222" s="1332" t="str">
        <f>IFERROR(VLOOKUP(K222,【参考】数式用!$AJ$2:$AK$24,2,FALSE),"")</f>
        <v/>
      </c>
      <c r="AZ222" s="1241" t="s">
        <v>2102</v>
      </c>
      <c r="BA222" s="1241" t="s">
        <v>2103</v>
      </c>
      <c r="BB222" s="1241" t="s">
        <v>2104</v>
      </c>
      <c r="BC222" s="1241" t="s">
        <v>2105</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2"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0"/>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2"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2185</v>
      </c>
      <c r="Q224" s="1397" t="str">
        <f>IFERROR(VLOOKUP('別紙様式2-2（４・５月分）'!AR170,【参考】数式用!$AT$5:$AV$22,3,FALSE),"")</f>
        <v/>
      </c>
      <c r="R224" s="1399" t="s">
        <v>2196</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0"/>
      <c r="AV224" s="1329" t="str">
        <f>IF(K222&lt;&gt;"","V列に色付け","")</f>
        <v/>
      </c>
      <c r="AW224" s="1330"/>
      <c r="AX224" s="1331"/>
      <c r="AY224" s="172"/>
      <c r="AZ224" s="172"/>
      <c r="BA224" s="172"/>
      <c r="BB224" s="172"/>
      <c r="BC224" s="172"/>
      <c r="BD224" s="172"/>
      <c r="BE224" s="172"/>
      <c r="BF224" s="172"/>
      <c r="BG224" s="172"/>
      <c r="BH224" s="172"/>
      <c r="BI224" s="172"/>
      <c r="BJ224" s="172"/>
      <c r="BK224" s="172"/>
      <c r="BL224" s="552" t="str">
        <f>G222</f>
        <v/>
      </c>
    </row>
    <row r="225" spans="1:64" ht="30" customHeight="1" thickBot="1">
      <c r="A225" s="1282"/>
      <c r="B225" s="1433"/>
      <c r="C225" s="1434"/>
      <c r="D225" s="1434"/>
      <c r="E225" s="1434"/>
      <c r="F225" s="1435"/>
      <c r="G225" s="1275"/>
      <c r="H225" s="1275"/>
      <c r="I225" s="1275"/>
      <c r="J225" s="1438"/>
      <c r="K225" s="1275"/>
      <c r="L225" s="1258"/>
      <c r="M225" s="1261"/>
      <c r="N225" s="659"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0"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329"/>
      <c r="AW225" s="661" t="str">
        <f>IF('別紙様式2-2（４・５月分）'!O172="","",'別紙様式2-2（４・５月分）'!O172)</f>
        <v/>
      </c>
      <c r="AX225" s="1331"/>
      <c r="AY225" s="172"/>
      <c r="AZ225" s="172"/>
      <c r="BA225" s="172"/>
      <c r="BB225" s="172"/>
      <c r="BC225" s="172"/>
      <c r="BD225" s="172"/>
      <c r="BE225" s="172"/>
      <c r="BF225" s="172"/>
      <c r="BG225" s="172"/>
      <c r="BH225" s="172"/>
      <c r="BI225" s="172"/>
      <c r="BJ225" s="172"/>
      <c r="BK225" s="172"/>
      <c r="BL225" s="552"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6"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2178</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5" t="str">
        <f t="shared" si="158"/>
        <v/>
      </c>
      <c r="AU226" s="660"/>
      <c r="AV226" s="1329" t="str">
        <f>IF(K226&lt;&gt;"","V列に色付け","")</f>
        <v/>
      </c>
      <c r="AW226" s="661" t="str">
        <f>IF('別紙様式2-2（４・５月分）'!O173="","",'別紙様式2-2（４・５月分）'!O173)</f>
        <v/>
      </c>
      <c r="AX226" s="1331" t="str">
        <f>IF(SUM('別紙様式2-2（４・５月分）'!P173:P175)=0,"",SUM('別紙様式2-2（４・５月分）'!P173:P175))</f>
        <v/>
      </c>
      <c r="AY226" s="1332" t="str">
        <f>IFERROR(VLOOKUP(K226,【参考】数式用!$AJ$2:$AK$24,2,FALSE),"")</f>
        <v/>
      </c>
      <c r="AZ226" s="1241" t="s">
        <v>2102</v>
      </c>
      <c r="BA226" s="1241" t="s">
        <v>2103</v>
      </c>
      <c r="BB226" s="1241" t="s">
        <v>2104</v>
      </c>
      <c r="BC226" s="1241" t="s">
        <v>2105</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2"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0"/>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2"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2185</v>
      </c>
      <c r="Q228" s="1397" t="str">
        <f>IFERROR(VLOOKUP('別紙様式2-2（４・５月分）'!AR173,【参考】数式用!$AT$5:$AV$22,3,FALSE),"")</f>
        <v/>
      </c>
      <c r="R228" s="1399" t="s">
        <v>2196</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0"/>
      <c r="AV228" s="1329" t="str">
        <f>IF(K226&lt;&gt;"","V列に色付け","")</f>
        <v/>
      </c>
      <c r="AW228" s="1330"/>
      <c r="AX228" s="1331"/>
      <c r="AY228" s="172"/>
      <c r="AZ228" s="172"/>
      <c r="BA228" s="172"/>
      <c r="BB228" s="172"/>
      <c r="BC228" s="172"/>
      <c r="BD228" s="172"/>
      <c r="BE228" s="172"/>
      <c r="BF228" s="172"/>
      <c r="BG228" s="172"/>
      <c r="BH228" s="172"/>
      <c r="BI228" s="172"/>
      <c r="BJ228" s="172"/>
      <c r="BK228" s="172"/>
      <c r="BL228" s="552" t="str">
        <f>G226</f>
        <v/>
      </c>
    </row>
    <row r="229" spans="1:64" ht="30" customHeight="1" thickBot="1">
      <c r="A229" s="1282"/>
      <c r="B229" s="1433"/>
      <c r="C229" s="1434"/>
      <c r="D229" s="1434"/>
      <c r="E229" s="1434"/>
      <c r="F229" s="1435"/>
      <c r="G229" s="1275"/>
      <c r="H229" s="1275"/>
      <c r="I229" s="1275"/>
      <c r="J229" s="1438"/>
      <c r="K229" s="1275"/>
      <c r="L229" s="1258"/>
      <c r="M229" s="1440"/>
      <c r="N229" s="659"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0"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329"/>
      <c r="AW229" s="661" t="str">
        <f>IF('別紙様式2-2（４・５月分）'!O175="","",'別紙様式2-2（４・５月分）'!O175)</f>
        <v/>
      </c>
      <c r="AX229" s="1331"/>
      <c r="AY229" s="172"/>
      <c r="AZ229" s="172"/>
      <c r="BA229" s="172"/>
      <c r="BB229" s="172"/>
      <c r="BC229" s="172"/>
      <c r="BD229" s="172"/>
      <c r="BE229" s="172"/>
      <c r="BF229" s="172"/>
      <c r="BG229" s="172"/>
      <c r="BH229" s="172"/>
      <c r="BI229" s="172"/>
      <c r="BJ229" s="172"/>
      <c r="BK229" s="172"/>
      <c r="BL229" s="552"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6"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2178</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5" t="str">
        <f t="shared" si="158"/>
        <v/>
      </c>
      <c r="AU230" s="660"/>
      <c r="AV230" s="1329" t="str">
        <f>IF(K230&lt;&gt;"","V列に色付け","")</f>
        <v/>
      </c>
      <c r="AW230" s="661" t="str">
        <f>IF('別紙様式2-2（４・５月分）'!O176="","",'別紙様式2-2（４・５月分）'!O176)</f>
        <v/>
      </c>
      <c r="AX230" s="1331" t="str">
        <f>IF(SUM('別紙様式2-2（４・５月分）'!P176:P178)=0,"",SUM('別紙様式2-2（４・５月分）'!P176:P178))</f>
        <v/>
      </c>
      <c r="AY230" s="1332" t="str">
        <f>IFERROR(VLOOKUP(K230,【参考】数式用!$AJ$2:$AK$24,2,FALSE),"")</f>
        <v/>
      </c>
      <c r="AZ230" s="1241" t="s">
        <v>2102</v>
      </c>
      <c r="BA230" s="1241" t="s">
        <v>2103</v>
      </c>
      <c r="BB230" s="1241" t="s">
        <v>2104</v>
      </c>
      <c r="BC230" s="1241" t="s">
        <v>2105</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2"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0"/>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2"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2185</v>
      </c>
      <c r="Q232" s="1397" t="str">
        <f>IFERROR(VLOOKUP('別紙様式2-2（４・５月分）'!AR176,【参考】数式用!$AT$5:$AV$22,3,FALSE),"")</f>
        <v/>
      </c>
      <c r="R232" s="1399" t="s">
        <v>2196</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0"/>
      <c r="AV232" s="1329" t="str">
        <f>IF(K230&lt;&gt;"","V列に色付け","")</f>
        <v/>
      </c>
      <c r="AW232" s="1330"/>
      <c r="AX232" s="1331"/>
      <c r="AY232" s="172"/>
      <c r="AZ232" s="172"/>
      <c r="BA232" s="172"/>
      <c r="BB232" s="172"/>
      <c r="BC232" s="172"/>
      <c r="BD232" s="172"/>
      <c r="BE232" s="172"/>
      <c r="BF232" s="172"/>
      <c r="BG232" s="172"/>
      <c r="BH232" s="172"/>
      <c r="BI232" s="172"/>
      <c r="BJ232" s="172"/>
      <c r="BK232" s="172"/>
      <c r="BL232" s="552" t="str">
        <f>G230</f>
        <v/>
      </c>
    </row>
    <row r="233" spans="1:64" ht="30" customHeight="1" thickBot="1">
      <c r="A233" s="1282"/>
      <c r="B233" s="1433"/>
      <c r="C233" s="1434"/>
      <c r="D233" s="1434"/>
      <c r="E233" s="1434"/>
      <c r="F233" s="1435"/>
      <c r="G233" s="1275"/>
      <c r="H233" s="1275"/>
      <c r="I233" s="1275"/>
      <c r="J233" s="1438"/>
      <c r="K233" s="1275"/>
      <c r="L233" s="1258"/>
      <c r="M233" s="1261"/>
      <c r="N233" s="659"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0"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329"/>
      <c r="AW233" s="661" t="str">
        <f>IF('別紙様式2-2（４・５月分）'!O178="","",'別紙様式2-2（４・５月分）'!O178)</f>
        <v/>
      </c>
      <c r="AX233" s="1331"/>
      <c r="AY233" s="172"/>
      <c r="AZ233" s="172"/>
      <c r="BA233" s="172"/>
      <c r="BB233" s="172"/>
      <c r="BC233" s="172"/>
      <c r="BD233" s="172"/>
      <c r="BE233" s="172"/>
      <c r="BF233" s="172"/>
      <c r="BG233" s="172"/>
      <c r="BH233" s="172"/>
      <c r="BI233" s="172"/>
      <c r="BJ233" s="172"/>
      <c r="BK233" s="172"/>
      <c r="BL233" s="552"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6"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2178</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5" t="str">
        <f t="shared" si="158"/>
        <v/>
      </c>
      <c r="AU234" s="660"/>
      <c r="AV234" s="1329" t="str">
        <f>IF(K234&lt;&gt;"","V列に色付け","")</f>
        <v/>
      </c>
      <c r="AW234" s="661" t="str">
        <f>IF('別紙様式2-2（４・５月分）'!O179="","",'別紙様式2-2（４・５月分）'!O179)</f>
        <v/>
      </c>
      <c r="AX234" s="1331" t="str">
        <f>IF(SUM('別紙様式2-2（４・５月分）'!P179:P181)=0,"",SUM('別紙様式2-2（４・５月分）'!P179:P181))</f>
        <v/>
      </c>
      <c r="AY234" s="1332" t="str">
        <f>IFERROR(VLOOKUP(K234,【参考】数式用!$AJ$2:$AK$24,2,FALSE),"")</f>
        <v/>
      </c>
      <c r="AZ234" s="1241" t="s">
        <v>2102</v>
      </c>
      <c r="BA234" s="1241" t="s">
        <v>2103</v>
      </c>
      <c r="BB234" s="1241" t="s">
        <v>2104</v>
      </c>
      <c r="BC234" s="1241" t="s">
        <v>2105</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2"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0"/>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2"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2185</v>
      </c>
      <c r="Q236" s="1397" t="str">
        <f>IFERROR(VLOOKUP('別紙様式2-2（４・５月分）'!AR179,【参考】数式用!$AT$5:$AV$22,3,FALSE),"")</f>
        <v/>
      </c>
      <c r="R236" s="1399" t="s">
        <v>2196</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0"/>
      <c r="AV236" s="1329" t="str">
        <f>IF(K234&lt;&gt;"","V列に色付け","")</f>
        <v/>
      </c>
      <c r="AW236" s="1330"/>
      <c r="AX236" s="1331"/>
      <c r="AY236" s="172"/>
      <c r="AZ236" s="172"/>
      <c r="BA236" s="172"/>
      <c r="BB236" s="172"/>
      <c r="BC236" s="172"/>
      <c r="BD236" s="172"/>
      <c r="BE236" s="172"/>
      <c r="BF236" s="172"/>
      <c r="BG236" s="172"/>
      <c r="BH236" s="172"/>
      <c r="BI236" s="172"/>
      <c r="BJ236" s="172"/>
      <c r="BK236" s="172"/>
      <c r="BL236" s="552" t="str">
        <f>G234</f>
        <v/>
      </c>
    </row>
    <row r="237" spans="1:64" ht="30" customHeight="1" thickBot="1">
      <c r="A237" s="1282"/>
      <c r="B237" s="1433"/>
      <c r="C237" s="1434"/>
      <c r="D237" s="1434"/>
      <c r="E237" s="1434"/>
      <c r="F237" s="1435"/>
      <c r="G237" s="1275"/>
      <c r="H237" s="1275"/>
      <c r="I237" s="1275"/>
      <c r="J237" s="1438"/>
      <c r="K237" s="1275"/>
      <c r="L237" s="1258"/>
      <c r="M237" s="1440"/>
      <c r="N237" s="659"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0"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329"/>
      <c r="AW237" s="661" t="str">
        <f>IF('別紙様式2-2（４・５月分）'!O181="","",'別紙様式2-2（４・５月分）'!O181)</f>
        <v/>
      </c>
      <c r="AX237" s="1331"/>
      <c r="AY237" s="172"/>
      <c r="AZ237" s="172"/>
      <c r="BA237" s="172"/>
      <c r="BB237" s="172"/>
      <c r="BC237" s="172"/>
      <c r="BD237" s="172"/>
      <c r="BE237" s="172"/>
      <c r="BF237" s="172"/>
      <c r="BG237" s="172"/>
      <c r="BH237" s="172"/>
      <c r="BI237" s="172"/>
      <c r="BJ237" s="172"/>
      <c r="BK237" s="172"/>
      <c r="BL237" s="552"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6"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2178</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5" t="str">
        <f t="shared" si="158"/>
        <v/>
      </c>
      <c r="AU238" s="660"/>
      <c r="AV238" s="1329" t="str">
        <f>IF(K238&lt;&gt;"","V列に色付け","")</f>
        <v/>
      </c>
      <c r="AW238" s="661" t="str">
        <f>IF('別紙様式2-2（４・５月分）'!O182="","",'別紙様式2-2（４・５月分）'!O182)</f>
        <v/>
      </c>
      <c r="AX238" s="1331" t="str">
        <f>IF(SUM('別紙様式2-2（４・５月分）'!P182:P184)=0,"",SUM('別紙様式2-2（４・５月分）'!P182:P184))</f>
        <v/>
      </c>
      <c r="AY238" s="1332" t="str">
        <f>IFERROR(VLOOKUP(K238,【参考】数式用!$AJ$2:$AK$24,2,FALSE),"")</f>
        <v/>
      </c>
      <c r="AZ238" s="1241" t="s">
        <v>2102</v>
      </c>
      <c r="BA238" s="1241" t="s">
        <v>2103</v>
      </c>
      <c r="BB238" s="1241" t="s">
        <v>2104</v>
      </c>
      <c r="BC238" s="1241" t="s">
        <v>2105</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2"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0"/>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2"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2185</v>
      </c>
      <c r="Q240" s="1397" t="str">
        <f>IFERROR(VLOOKUP('別紙様式2-2（４・５月分）'!AR182,【参考】数式用!$AT$5:$AV$22,3,FALSE),"")</f>
        <v/>
      </c>
      <c r="R240" s="1399" t="s">
        <v>2196</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0"/>
      <c r="AV240" s="1329" t="str">
        <f>IF(K238&lt;&gt;"","V列に色付け","")</f>
        <v/>
      </c>
      <c r="AW240" s="1330"/>
      <c r="AX240" s="1331"/>
      <c r="AY240" s="172"/>
      <c r="AZ240" s="172"/>
      <c r="BA240" s="172"/>
      <c r="BB240" s="172"/>
      <c r="BC240" s="172"/>
      <c r="BD240" s="172"/>
      <c r="BE240" s="172"/>
      <c r="BF240" s="172"/>
      <c r="BG240" s="172"/>
      <c r="BH240" s="172"/>
      <c r="BI240" s="172"/>
      <c r="BJ240" s="172"/>
      <c r="BK240" s="172"/>
      <c r="BL240" s="552" t="str">
        <f>G238</f>
        <v/>
      </c>
    </row>
    <row r="241" spans="1:64" ht="30" customHeight="1" thickBot="1">
      <c r="A241" s="1282"/>
      <c r="B241" s="1433"/>
      <c r="C241" s="1434"/>
      <c r="D241" s="1434"/>
      <c r="E241" s="1434"/>
      <c r="F241" s="1435"/>
      <c r="G241" s="1275"/>
      <c r="H241" s="1275"/>
      <c r="I241" s="1275"/>
      <c r="J241" s="1438"/>
      <c r="K241" s="1275"/>
      <c r="L241" s="1258"/>
      <c r="M241" s="1440"/>
      <c r="N241" s="659"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0"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329"/>
      <c r="AW241" s="661" t="str">
        <f>IF('別紙様式2-2（４・５月分）'!O184="","",'別紙様式2-2（４・５月分）'!O184)</f>
        <v/>
      </c>
      <c r="AX241" s="1331"/>
      <c r="AY241" s="172"/>
      <c r="AZ241" s="172"/>
      <c r="BA241" s="172"/>
      <c r="BB241" s="172"/>
      <c r="BC241" s="172"/>
      <c r="BD241" s="172"/>
      <c r="BE241" s="172"/>
      <c r="BF241" s="172"/>
      <c r="BG241" s="172"/>
      <c r="BH241" s="172"/>
      <c r="BI241" s="172"/>
      <c r="BJ241" s="172"/>
      <c r="BK241" s="172"/>
      <c r="BL241" s="552"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6"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2178</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5" t="str">
        <f t="shared" si="158"/>
        <v/>
      </c>
      <c r="AU242" s="660"/>
      <c r="AV242" s="1329" t="str">
        <f>IF(K242&lt;&gt;"","V列に色付け","")</f>
        <v/>
      </c>
      <c r="AW242" s="661" t="str">
        <f>IF('別紙様式2-2（４・５月分）'!O185="","",'別紙様式2-2（４・５月分）'!O185)</f>
        <v/>
      </c>
      <c r="AX242" s="1331" t="str">
        <f>IF(SUM('別紙様式2-2（４・５月分）'!P185:P187)=0,"",SUM('別紙様式2-2（４・５月分）'!P185:P187))</f>
        <v/>
      </c>
      <c r="AY242" s="1332" t="str">
        <f>IFERROR(VLOOKUP(K242,【参考】数式用!$AJ$2:$AK$24,2,FALSE),"")</f>
        <v/>
      </c>
      <c r="AZ242" s="1241" t="s">
        <v>2102</v>
      </c>
      <c r="BA242" s="1241" t="s">
        <v>2103</v>
      </c>
      <c r="BB242" s="1241" t="s">
        <v>2104</v>
      </c>
      <c r="BC242" s="1241" t="s">
        <v>2105</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2"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0"/>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2"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2185</v>
      </c>
      <c r="Q244" s="1397" t="str">
        <f>IFERROR(VLOOKUP('別紙様式2-2（４・５月分）'!AR185,【参考】数式用!$AT$5:$AV$22,3,FALSE),"")</f>
        <v/>
      </c>
      <c r="R244" s="1399" t="s">
        <v>2196</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0"/>
      <c r="AV244" s="1329" t="str">
        <f>IF(K242&lt;&gt;"","V列に色付け","")</f>
        <v/>
      </c>
      <c r="AW244" s="1330"/>
      <c r="AX244" s="1331"/>
      <c r="AY244" s="172"/>
      <c r="AZ244" s="172"/>
      <c r="BA244" s="172"/>
      <c r="BB244" s="172"/>
      <c r="BC244" s="172"/>
      <c r="BD244" s="172"/>
      <c r="BE244" s="172"/>
      <c r="BF244" s="172"/>
      <c r="BG244" s="172"/>
      <c r="BH244" s="172"/>
      <c r="BI244" s="172"/>
      <c r="BJ244" s="172"/>
      <c r="BK244" s="172"/>
      <c r="BL244" s="552" t="str">
        <f>G242</f>
        <v/>
      </c>
    </row>
    <row r="245" spans="1:64" ht="30" customHeight="1" thickBot="1">
      <c r="A245" s="1282"/>
      <c r="B245" s="1433"/>
      <c r="C245" s="1434"/>
      <c r="D245" s="1434"/>
      <c r="E245" s="1434"/>
      <c r="F245" s="1435"/>
      <c r="G245" s="1275"/>
      <c r="H245" s="1275"/>
      <c r="I245" s="1275"/>
      <c r="J245" s="1438"/>
      <c r="K245" s="1275"/>
      <c r="L245" s="1258"/>
      <c r="M245" s="1261"/>
      <c r="N245" s="659"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0"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329"/>
      <c r="AW245" s="661" t="str">
        <f>IF('別紙様式2-2（４・５月分）'!O187="","",'別紙様式2-2（４・５月分）'!O187)</f>
        <v/>
      </c>
      <c r="AX245" s="1331"/>
      <c r="AY245" s="172"/>
      <c r="AZ245" s="172"/>
      <c r="BA245" s="172"/>
      <c r="BB245" s="172"/>
      <c r="BC245" s="172"/>
      <c r="BD245" s="172"/>
      <c r="BE245" s="172"/>
      <c r="BF245" s="172"/>
      <c r="BG245" s="172"/>
      <c r="BH245" s="172"/>
      <c r="BI245" s="172"/>
      <c r="BJ245" s="172"/>
      <c r="BK245" s="172"/>
      <c r="BL245" s="552"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6"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2178</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5" t="str">
        <f t="shared" si="158"/>
        <v/>
      </c>
      <c r="AU246" s="660"/>
      <c r="AV246" s="1329" t="str">
        <f>IF(K246&lt;&gt;"","V列に色付け","")</f>
        <v/>
      </c>
      <c r="AW246" s="661" t="str">
        <f>IF('別紙様式2-2（４・５月分）'!O188="","",'別紙様式2-2（４・５月分）'!O188)</f>
        <v/>
      </c>
      <c r="AX246" s="1331" t="str">
        <f>IF(SUM('別紙様式2-2（４・５月分）'!P188:P190)=0,"",SUM('別紙様式2-2（４・５月分）'!P188:P190))</f>
        <v/>
      </c>
      <c r="AY246" s="1332" t="str">
        <f>IFERROR(VLOOKUP(K246,【参考】数式用!$AJ$2:$AK$24,2,FALSE),"")</f>
        <v/>
      </c>
      <c r="AZ246" s="1241" t="s">
        <v>2102</v>
      </c>
      <c r="BA246" s="1241" t="s">
        <v>2103</v>
      </c>
      <c r="BB246" s="1241" t="s">
        <v>2104</v>
      </c>
      <c r="BC246" s="1241" t="s">
        <v>2105</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2"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0"/>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2"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2185</v>
      </c>
      <c r="Q248" s="1397" t="str">
        <f>IFERROR(VLOOKUP('別紙様式2-2（４・５月分）'!AR188,【参考】数式用!$AT$5:$AV$22,3,FALSE),"")</f>
        <v/>
      </c>
      <c r="R248" s="1399" t="s">
        <v>2196</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0"/>
      <c r="AV248" s="1329" t="str">
        <f>IF(K246&lt;&gt;"","V列に色付け","")</f>
        <v/>
      </c>
      <c r="AW248" s="1330"/>
      <c r="AX248" s="1331"/>
      <c r="AY248" s="172"/>
      <c r="AZ248" s="172"/>
      <c r="BA248" s="172"/>
      <c r="BB248" s="172"/>
      <c r="BC248" s="172"/>
      <c r="BD248" s="172"/>
      <c r="BE248" s="172"/>
      <c r="BF248" s="172"/>
      <c r="BG248" s="172"/>
      <c r="BH248" s="172"/>
      <c r="BI248" s="172"/>
      <c r="BJ248" s="172"/>
      <c r="BK248" s="172"/>
      <c r="BL248" s="552" t="str">
        <f>G246</f>
        <v/>
      </c>
    </row>
    <row r="249" spans="1:64" ht="30" customHeight="1" thickBot="1">
      <c r="A249" s="1282"/>
      <c r="B249" s="1433"/>
      <c r="C249" s="1434"/>
      <c r="D249" s="1434"/>
      <c r="E249" s="1434"/>
      <c r="F249" s="1435"/>
      <c r="G249" s="1275"/>
      <c r="H249" s="1275"/>
      <c r="I249" s="1275"/>
      <c r="J249" s="1438"/>
      <c r="K249" s="1275"/>
      <c r="L249" s="1258"/>
      <c r="M249" s="1440"/>
      <c r="N249" s="659"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0"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329"/>
      <c r="AW249" s="661" t="str">
        <f>IF('別紙様式2-2（４・５月分）'!O190="","",'別紙様式2-2（４・５月分）'!O190)</f>
        <v/>
      </c>
      <c r="AX249" s="1331"/>
      <c r="AY249" s="172"/>
      <c r="AZ249" s="172"/>
      <c r="BA249" s="172"/>
      <c r="BB249" s="172"/>
      <c r="BC249" s="172"/>
      <c r="BD249" s="172"/>
      <c r="BE249" s="172"/>
      <c r="BF249" s="172"/>
      <c r="BG249" s="172"/>
      <c r="BH249" s="172"/>
      <c r="BI249" s="172"/>
      <c r="BJ249" s="172"/>
      <c r="BK249" s="172"/>
      <c r="BL249" s="552"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6"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2178</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5" t="str">
        <f t="shared" si="158"/>
        <v/>
      </c>
      <c r="AU250" s="660"/>
      <c r="AV250" s="1329" t="str">
        <f>IF(K250&lt;&gt;"","V列に色付け","")</f>
        <v/>
      </c>
      <c r="AW250" s="661" t="str">
        <f>IF('別紙様式2-2（４・５月分）'!O191="","",'別紙様式2-2（４・５月分）'!O191)</f>
        <v/>
      </c>
      <c r="AX250" s="1331" t="str">
        <f>IF(SUM('別紙様式2-2（４・５月分）'!P191:P193)=0,"",SUM('別紙様式2-2（４・５月分）'!P191:P193))</f>
        <v/>
      </c>
      <c r="AY250" s="1332" t="str">
        <f>IFERROR(VLOOKUP(K250,【参考】数式用!$AJ$2:$AK$24,2,FALSE),"")</f>
        <v/>
      </c>
      <c r="AZ250" s="1241" t="s">
        <v>2102</v>
      </c>
      <c r="BA250" s="1241" t="s">
        <v>2103</v>
      </c>
      <c r="BB250" s="1241" t="s">
        <v>2104</v>
      </c>
      <c r="BC250" s="1241" t="s">
        <v>2105</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2"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0"/>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2"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2185</v>
      </c>
      <c r="Q252" s="1397" t="str">
        <f>IFERROR(VLOOKUP('別紙様式2-2（４・５月分）'!AR191,【参考】数式用!$AT$5:$AV$22,3,FALSE),"")</f>
        <v/>
      </c>
      <c r="R252" s="1399" t="s">
        <v>2196</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0"/>
      <c r="AV252" s="1329" t="str">
        <f>IF(K250&lt;&gt;"","V列に色付け","")</f>
        <v/>
      </c>
      <c r="AW252" s="1330"/>
      <c r="AX252" s="1331"/>
      <c r="AY252" s="172"/>
      <c r="AZ252" s="172"/>
      <c r="BA252" s="172"/>
      <c r="BB252" s="172"/>
      <c r="BC252" s="172"/>
      <c r="BD252" s="172"/>
      <c r="BE252" s="172"/>
      <c r="BF252" s="172"/>
      <c r="BG252" s="172"/>
      <c r="BH252" s="172"/>
      <c r="BI252" s="172"/>
      <c r="BJ252" s="172"/>
      <c r="BK252" s="172"/>
      <c r="BL252" s="552" t="str">
        <f>G250</f>
        <v/>
      </c>
    </row>
    <row r="253" spans="1:64" ht="30" customHeight="1" thickBot="1">
      <c r="A253" s="1282"/>
      <c r="B253" s="1433"/>
      <c r="C253" s="1434"/>
      <c r="D253" s="1434"/>
      <c r="E253" s="1434"/>
      <c r="F253" s="1435"/>
      <c r="G253" s="1275"/>
      <c r="H253" s="1275"/>
      <c r="I253" s="1275"/>
      <c r="J253" s="1438"/>
      <c r="K253" s="1275"/>
      <c r="L253" s="1258"/>
      <c r="M253" s="1261"/>
      <c r="N253" s="659"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0"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329"/>
      <c r="AW253" s="661" t="str">
        <f>IF('別紙様式2-2（４・５月分）'!O193="","",'別紙様式2-2（４・５月分）'!O193)</f>
        <v/>
      </c>
      <c r="AX253" s="1331"/>
      <c r="AY253" s="172"/>
      <c r="AZ253" s="172"/>
      <c r="BA253" s="172"/>
      <c r="BB253" s="172"/>
      <c r="BC253" s="172"/>
      <c r="BD253" s="172"/>
      <c r="BE253" s="172"/>
      <c r="BF253" s="172"/>
      <c r="BG253" s="172"/>
      <c r="BH253" s="172"/>
      <c r="BI253" s="172"/>
      <c r="BJ253" s="172"/>
      <c r="BK253" s="172"/>
      <c r="BL253" s="552"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6"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2178</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5" t="str">
        <f t="shared" si="158"/>
        <v/>
      </c>
      <c r="AU254" s="660"/>
      <c r="AV254" s="1329" t="str">
        <f>IF(K254&lt;&gt;"","V列に色付け","")</f>
        <v/>
      </c>
      <c r="AW254" s="661" t="str">
        <f>IF('別紙様式2-2（４・５月分）'!O194="","",'別紙様式2-2（４・５月分）'!O194)</f>
        <v/>
      </c>
      <c r="AX254" s="1331" t="str">
        <f>IF(SUM('別紙様式2-2（４・５月分）'!P194:P196)=0,"",SUM('別紙様式2-2（４・５月分）'!P194:P196))</f>
        <v/>
      </c>
      <c r="AY254" s="1332" t="str">
        <f>IFERROR(VLOOKUP(K254,【参考】数式用!$AJ$2:$AK$24,2,FALSE),"")</f>
        <v/>
      </c>
      <c r="AZ254" s="1241" t="s">
        <v>2102</v>
      </c>
      <c r="BA254" s="1241" t="s">
        <v>2103</v>
      </c>
      <c r="BB254" s="1241" t="s">
        <v>2104</v>
      </c>
      <c r="BC254" s="1241" t="s">
        <v>2105</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2"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0"/>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2"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2185</v>
      </c>
      <c r="Q256" s="1397" t="str">
        <f>IFERROR(VLOOKUP('別紙様式2-2（４・５月分）'!AR194,【参考】数式用!$AT$5:$AV$22,3,FALSE),"")</f>
        <v/>
      </c>
      <c r="R256" s="1399" t="s">
        <v>2196</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0"/>
      <c r="AV256" s="1329" t="str">
        <f>IF(K254&lt;&gt;"","V列に色付け","")</f>
        <v/>
      </c>
      <c r="AW256" s="1330"/>
      <c r="AX256" s="1331"/>
      <c r="AY256" s="172"/>
      <c r="AZ256" s="172"/>
      <c r="BA256" s="172"/>
      <c r="BB256" s="172"/>
      <c r="BC256" s="172"/>
      <c r="BD256" s="172"/>
      <c r="BE256" s="172"/>
      <c r="BF256" s="172"/>
      <c r="BG256" s="172"/>
      <c r="BH256" s="172"/>
      <c r="BI256" s="172"/>
      <c r="BJ256" s="172"/>
      <c r="BK256" s="172"/>
      <c r="BL256" s="552" t="str">
        <f>G254</f>
        <v/>
      </c>
    </row>
    <row r="257" spans="1:64" ht="30" customHeight="1" thickBot="1">
      <c r="A257" s="1282"/>
      <c r="B257" s="1433"/>
      <c r="C257" s="1434"/>
      <c r="D257" s="1434"/>
      <c r="E257" s="1434"/>
      <c r="F257" s="1435"/>
      <c r="G257" s="1275"/>
      <c r="H257" s="1275"/>
      <c r="I257" s="1275"/>
      <c r="J257" s="1438"/>
      <c r="K257" s="1275"/>
      <c r="L257" s="1258"/>
      <c r="M257" s="1440"/>
      <c r="N257" s="659"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0"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329"/>
      <c r="AW257" s="661" t="str">
        <f>IF('別紙様式2-2（４・５月分）'!O196="","",'別紙様式2-2（４・５月分）'!O196)</f>
        <v/>
      </c>
      <c r="AX257" s="1331"/>
      <c r="AY257" s="172"/>
      <c r="AZ257" s="172"/>
      <c r="BA257" s="172"/>
      <c r="BB257" s="172"/>
      <c r="BC257" s="172"/>
      <c r="BD257" s="172"/>
      <c r="BE257" s="172"/>
      <c r="BF257" s="172"/>
      <c r="BG257" s="172"/>
      <c r="BH257" s="172"/>
      <c r="BI257" s="172"/>
      <c r="BJ257" s="172"/>
      <c r="BK257" s="172"/>
      <c r="BL257" s="552"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6"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2178</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5" t="str">
        <f t="shared" si="158"/>
        <v/>
      </c>
      <c r="AU258" s="660"/>
      <c r="AV258" s="1329" t="str">
        <f>IF(K258&lt;&gt;"","V列に色付け","")</f>
        <v/>
      </c>
      <c r="AW258" s="661" t="str">
        <f>IF('別紙様式2-2（４・５月分）'!O197="","",'別紙様式2-2（４・５月分）'!O197)</f>
        <v/>
      </c>
      <c r="AX258" s="1331" t="str">
        <f>IF(SUM('別紙様式2-2（４・５月分）'!P197:P199)=0,"",SUM('別紙様式2-2（４・５月分）'!P197:P199))</f>
        <v/>
      </c>
      <c r="AY258" s="1332" t="str">
        <f>IFERROR(VLOOKUP(K258,【参考】数式用!$AJ$2:$AK$24,2,FALSE),"")</f>
        <v/>
      </c>
      <c r="AZ258" s="1241" t="s">
        <v>2102</v>
      </c>
      <c r="BA258" s="1241" t="s">
        <v>2103</v>
      </c>
      <c r="BB258" s="1241" t="s">
        <v>2104</v>
      </c>
      <c r="BC258" s="1241" t="s">
        <v>2105</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2"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0"/>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2"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2185</v>
      </c>
      <c r="Q260" s="1397" t="str">
        <f>IFERROR(VLOOKUP('別紙様式2-2（４・５月分）'!AR197,【参考】数式用!$AT$5:$AV$22,3,FALSE),"")</f>
        <v/>
      </c>
      <c r="R260" s="1399" t="s">
        <v>2196</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0"/>
      <c r="AV260" s="1329" t="str">
        <f>IF(K258&lt;&gt;"","V列に色付け","")</f>
        <v/>
      </c>
      <c r="AW260" s="1330"/>
      <c r="AX260" s="1331"/>
      <c r="AY260" s="172"/>
      <c r="AZ260" s="172"/>
      <c r="BA260" s="172"/>
      <c r="BB260" s="172"/>
      <c r="BC260" s="172"/>
      <c r="BD260" s="172"/>
      <c r="BE260" s="172"/>
      <c r="BF260" s="172"/>
      <c r="BG260" s="172"/>
      <c r="BH260" s="172"/>
      <c r="BI260" s="172"/>
      <c r="BJ260" s="172"/>
      <c r="BK260" s="172"/>
      <c r="BL260" s="552" t="str">
        <f>G258</f>
        <v/>
      </c>
    </row>
    <row r="261" spans="1:64" ht="30" customHeight="1" thickBot="1">
      <c r="A261" s="1282"/>
      <c r="B261" s="1433"/>
      <c r="C261" s="1434"/>
      <c r="D261" s="1434"/>
      <c r="E261" s="1434"/>
      <c r="F261" s="1435"/>
      <c r="G261" s="1275"/>
      <c r="H261" s="1275"/>
      <c r="I261" s="1275"/>
      <c r="J261" s="1438"/>
      <c r="K261" s="1275"/>
      <c r="L261" s="1258"/>
      <c r="M261" s="1261"/>
      <c r="N261" s="659"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0"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329"/>
      <c r="AW261" s="661" t="str">
        <f>IF('別紙様式2-2（４・５月分）'!O199="","",'別紙様式2-2（４・５月分）'!O199)</f>
        <v/>
      </c>
      <c r="AX261" s="1331"/>
      <c r="AY261" s="172"/>
      <c r="AZ261" s="172"/>
      <c r="BA261" s="172"/>
      <c r="BB261" s="172"/>
      <c r="BC261" s="172"/>
      <c r="BD261" s="172"/>
      <c r="BE261" s="172"/>
      <c r="BF261" s="172"/>
      <c r="BG261" s="172"/>
      <c r="BH261" s="172"/>
      <c r="BI261" s="172"/>
      <c r="BJ261" s="172"/>
      <c r="BK261" s="172"/>
      <c r="BL261" s="552"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6"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2178</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5" t="str">
        <f t="shared" si="158"/>
        <v/>
      </c>
      <c r="AU262" s="660"/>
      <c r="AV262" s="1329" t="str">
        <f>IF(K262&lt;&gt;"","V列に色付け","")</f>
        <v/>
      </c>
      <c r="AW262" s="661" t="str">
        <f>IF('別紙様式2-2（４・５月分）'!O200="","",'別紙様式2-2（４・５月分）'!O200)</f>
        <v/>
      </c>
      <c r="AX262" s="1331" t="str">
        <f>IF(SUM('別紙様式2-2（４・５月分）'!P200:P202)=0,"",SUM('別紙様式2-2（４・５月分）'!P200:P202))</f>
        <v/>
      </c>
      <c r="AY262" s="1332" t="str">
        <f>IFERROR(VLOOKUP(K262,【参考】数式用!$AJ$2:$AK$24,2,FALSE),"")</f>
        <v/>
      </c>
      <c r="AZ262" s="1241" t="s">
        <v>2102</v>
      </c>
      <c r="BA262" s="1241" t="s">
        <v>2103</v>
      </c>
      <c r="BB262" s="1241" t="s">
        <v>2104</v>
      </c>
      <c r="BC262" s="1241" t="s">
        <v>2105</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2"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0"/>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2"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2185</v>
      </c>
      <c r="Q264" s="1397" t="str">
        <f>IFERROR(VLOOKUP('別紙様式2-2（４・５月分）'!AR200,【参考】数式用!$AT$5:$AV$22,3,FALSE),"")</f>
        <v/>
      </c>
      <c r="R264" s="1399" t="s">
        <v>2196</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0"/>
      <c r="AV264" s="1329" t="str">
        <f>IF(K262&lt;&gt;"","V列に色付け","")</f>
        <v/>
      </c>
      <c r="AW264" s="1330"/>
      <c r="AX264" s="1331"/>
      <c r="AY264" s="172"/>
      <c r="AZ264" s="172"/>
      <c r="BA264" s="172"/>
      <c r="BB264" s="172"/>
      <c r="BC264" s="172"/>
      <c r="BD264" s="172"/>
      <c r="BE264" s="172"/>
      <c r="BF264" s="172"/>
      <c r="BG264" s="172"/>
      <c r="BH264" s="172"/>
      <c r="BI264" s="172"/>
      <c r="BJ264" s="172"/>
      <c r="BK264" s="172"/>
      <c r="BL264" s="552" t="str">
        <f>G262</f>
        <v/>
      </c>
    </row>
    <row r="265" spans="1:64" ht="30" customHeight="1" thickBot="1">
      <c r="A265" s="1282"/>
      <c r="B265" s="1433"/>
      <c r="C265" s="1434"/>
      <c r="D265" s="1434"/>
      <c r="E265" s="1434"/>
      <c r="F265" s="1435"/>
      <c r="G265" s="1275"/>
      <c r="H265" s="1275"/>
      <c r="I265" s="1275"/>
      <c r="J265" s="1438"/>
      <c r="K265" s="1275"/>
      <c r="L265" s="1258"/>
      <c r="M265" s="1440"/>
      <c r="N265" s="659"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0"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329"/>
      <c r="AW265" s="661" t="str">
        <f>IF('別紙様式2-2（４・５月分）'!O202="","",'別紙様式2-2（４・５月分）'!O202)</f>
        <v/>
      </c>
      <c r="AX265" s="1331"/>
      <c r="AY265" s="172"/>
      <c r="AZ265" s="172"/>
      <c r="BA265" s="172"/>
      <c r="BB265" s="172"/>
      <c r="BC265" s="172"/>
      <c r="BD265" s="172"/>
      <c r="BE265" s="172"/>
      <c r="BF265" s="172"/>
      <c r="BG265" s="172"/>
      <c r="BH265" s="172"/>
      <c r="BI265" s="172"/>
      <c r="BJ265" s="172"/>
      <c r="BK265" s="172"/>
      <c r="BL265" s="552"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6"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2178</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5" t="str">
        <f t="shared" si="158"/>
        <v/>
      </c>
      <c r="AU266" s="660"/>
      <c r="AV266" s="1329" t="str">
        <f>IF(K266&lt;&gt;"","V列に色付け","")</f>
        <v/>
      </c>
      <c r="AW266" s="661" t="str">
        <f>IF('別紙様式2-2（４・５月分）'!O203="","",'別紙様式2-2（４・５月分）'!O203)</f>
        <v/>
      </c>
      <c r="AX266" s="1331" t="str">
        <f>IF(SUM('別紙様式2-2（４・５月分）'!P203:P205)=0,"",SUM('別紙様式2-2（４・５月分）'!P203:P205))</f>
        <v/>
      </c>
      <c r="AY266" s="1332" t="str">
        <f>IFERROR(VLOOKUP(K266,【参考】数式用!$AJ$2:$AK$24,2,FALSE),"")</f>
        <v/>
      </c>
      <c r="AZ266" s="1241" t="s">
        <v>2102</v>
      </c>
      <c r="BA266" s="1241" t="s">
        <v>2103</v>
      </c>
      <c r="BB266" s="1241" t="s">
        <v>2104</v>
      </c>
      <c r="BC266" s="1241" t="s">
        <v>2105</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2"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0"/>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2"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2185</v>
      </c>
      <c r="Q268" s="1397" t="str">
        <f>IFERROR(VLOOKUP('別紙様式2-2（４・５月分）'!AR203,【参考】数式用!$AT$5:$AV$22,3,FALSE),"")</f>
        <v/>
      </c>
      <c r="R268" s="1399" t="s">
        <v>2196</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0"/>
      <c r="AV268" s="1329" t="str">
        <f>IF(K266&lt;&gt;"","V列に色付け","")</f>
        <v/>
      </c>
      <c r="AW268" s="1330"/>
      <c r="AX268" s="1331"/>
      <c r="AY268" s="172"/>
      <c r="AZ268" s="172"/>
      <c r="BA268" s="172"/>
      <c r="BB268" s="172"/>
      <c r="BC268" s="172"/>
      <c r="BD268" s="172"/>
      <c r="BE268" s="172"/>
      <c r="BF268" s="172"/>
      <c r="BG268" s="172"/>
      <c r="BH268" s="172"/>
      <c r="BI268" s="172"/>
      <c r="BJ268" s="172"/>
      <c r="BK268" s="172"/>
      <c r="BL268" s="552" t="str">
        <f>G266</f>
        <v/>
      </c>
    </row>
    <row r="269" spans="1:64" ht="30" customHeight="1" thickBot="1">
      <c r="A269" s="1282"/>
      <c r="B269" s="1433"/>
      <c r="C269" s="1434"/>
      <c r="D269" s="1434"/>
      <c r="E269" s="1434"/>
      <c r="F269" s="1435"/>
      <c r="G269" s="1275"/>
      <c r="H269" s="1275"/>
      <c r="I269" s="1275"/>
      <c r="J269" s="1438"/>
      <c r="K269" s="1275"/>
      <c r="L269" s="1258"/>
      <c r="M269" s="1261"/>
      <c r="N269" s="659"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0"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329"/>
      <c r="AW269" s="661" t="str">
        <f>IF('別紙様式2-2（４・５月分）'!O205="","",'別紙様式2-2（４・５月分）'!O205)</f>
        <v/>
      </c>
      <c r="AX269" s="1331"/>
      <c r="AY269" s="172"/>
      <c r="AZ269" s="172"/>
      <c r="BA269" s="172"/>
      <c r="BB269" s="172"/>
      <c r="BC269" s="172"/>
      <c r="BD269" s="172"/>
      <c r="BE269" s="172"/>
      <c r="BF269" s="172"/>
      <c r="BG269" s="172"/>
      <c r="BH269" s="172"/>
      <c r="BI269" s="172"/>
      <c r="BJ269" s="172"/>
      <c r="BK269" s="172"/>
      <c r="BL269" s="552"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6"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2178</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5" t="str">
        <f t="shared" si="158"/>
        <v/>
      </c>
      <c r="AU270" s="660"/>
      <c r="AV270" s="1329" t="str">
        <f>IF(K270&lt;&gt;"","V列に色付け","")</f>
        <v/>
      </c>
      <c r="AW270" s="661" t="str">
        <f>IF('別紙様式2-2（４・５月分）'!O206="","",'別紙様式2-2（４・５月分）'!O206)</f>
        <v/>
      </c>
      <c r="AX270" s="1331" t="str">
        <f>IF(SUM('別紙様式2-2（４・５月分）'!P206:P208)=0,"",SUM('別紙様式2-2（４・５月分）'!P206:P208))</f>
        <v/>
      </c>
      <c r="AY270" s="1332" t="str">
        <f>IFERROR(VLOOKUP(K270,【参考】数式用!$AJ$2:$AK$24,2,FALSE),"")</f>
        <v/>
      </c>
      <c r="AZ270" s="1241" t="s">
        <v>2102</v>
      </c>
      <c r="BA270" s="1241" t="s">
        <v>2103</v>
      </c>
      <c r="BB270" s="1241" t="s">
        <v>2104</v>
      </c>
      <c r="BC270" s="1241" t="s">
        <v>2105</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2"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0"/>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2"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2185</v>
      </c>
      <c r="Q272" s="1397" t="str">
        <f>IFERROR(VLOOKUP('別紙様式2-2（４・５月分）'!AR206,【参考】数式用!$AT$5:$AV$22,3,FALSE),"")</f>
        <v/>
      </c>
      <c r="R272" s="1399" t="s">
        <v>2196</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0"/>
      <c r="AV272" s="1329" t="str">
        <f>IF(K270&lt;&gt;"","V列に色付け","")</f>
        <v/>
      </c>
      <c r="AW272" s="1330"/>
      <c r="AX272" s="1331"/>
      <c r="AY272" s="172"/>
      <c r="AZ272" s="172"/>
      <c r="BA272" s="172"/>
      <c r="BB272" s="172"/>
      <c r="BC272" s="172"/>
      <c r="BD272" s="172"/>
      <c r="BE272" s="172"/>
      <c r="BF272" s="172"/>
      <c r="BG272" s="172"/>
      <c r="BH272" s="172"/>
      <c r="BI272" s="172"/>
      <c r="BJ272" s="172"/>
      <c r="BK272" s="172"/>
      <c r="BL272" s="552" t="str">
        <f>G270</f>
        <v/>
      </c>
    </row>
    <row r="273" spans="1:64" ht="30" customHeight="1" thickBot="1">
      <c r="A273" s="1282"/>
      <c r="B273" s="1433"/>
      <c r="C273" s="1434"/>
      <c r="D273" s="1434"/>
      <c r="E273" s="1434"/>
      <c r="F273" s="1435"/>
      <c r="G273" s="1275"/>
      <c r="H273" s="1275"/>
      <c r="I273" s="1275"/>
      <c r="J273" s="1438"/>
      <c r="K273" s="1275"/>
      <c r="L273" s="1258"/>
      <c r="M273" s="1440"/>
      <c r="N273" s="659"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0"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329"/>
      <c r="AW273" s="661" t="str">
        <f>IF('別紙様式2-2（４・５月分）'!O208="","",'別紙様式2-2（４・５月分）'!O208)</f>
        <v/>
      </c>
      <c r="AX273" s="1331"/>
      <c r="AY273" s="172"/>
      <c r="AZ273" s="172"/>
      <c r="BA273" s="172"/>
      <c r="BB273" s="172"/>
      <c r="BC273" s="172"/>
      <c r="BD273" s="172"/>
      <c r="BE273" s="172"/>
      <c r="BF273" s="172"/>
      <c r="BG273" s="172"/>
      <c r="BH273" s="172"/>
      <c r="BI273" s="172"/>
      <c r="BJ273" s="172"/>
      <c r="BK273" s="172"/>
      <c r="BL273" s="552"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6"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2178</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5" t="str">
        <f t="shared" ref="AT274:AT334" si="210">IF(AV274="","",IF(V274&lt;O274,"！加算の要件上は問題ありませんが、令和６年４・５月と比較して令和６年６月に加算率が下がる計画になっています。",""))</f>
        <v/>
      </c>
      <c r="AU274" s="660"/>
      <c r="AV274" s="1329" t="str">
        <f>IF(K274&lt;&gt;"","V列に色付け","")</f>
        <v/>
      </c>
      <c r="AW274" s="661" t="str">
        <f>IF('別紙様式2-2（４・５月分）'!O209="","",'別紙様式2-2（４・５月分）'!O209)</f>
        <v/>
      </c>
      <c r="AX274" s="1331" t="str">
        <f>IF(SUM('別紙様式2-2（４・５月分）'!P209:P211)=0,"",SUM('別紙様式2-2（４・５月分）'!P209:P211))</f>
        <v/>
      </c>
      <c r="AY274" s="1332" t="str">
        <f>IFERROR(VLOOKUP(K274,【参考】数式用!$AJ$2:$AK$24,2,FALSE),"")</f>
        <v/>
      </c>
      <c r="AZ274" s="1241" t="s">
        <v>2102</v>
      </c>
      <c r="BA274" s="1241" t="s">
        <v>2103</v>
      </c>
      <c r="BB274" s="1241" t="s">
        <v>2104</v>
      </c>
      <c r="BC274" s="1241" t="s">
        <v>2105</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2"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2"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2185</v>
      </c>
      <c r="Q276" s="1397" t="str">
        <f>IFERROR(VLOOKUP('別紙様式2-2（４・５月分）'!AR209,【参考】数式用!$AT$5:$AV$22,3,FALSE),"")</f>
        <v/>
      </c>
      <c r="R276" s="1399" t="s">
        <v>2196</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0"/>
      <c r="AV276" s="1329" t="str">
        <f>IF(K274&lt;&gt;"","V列に色付け","")</f>
        <v/>
      </c>
      <c r="AW276" s="1330"/>
      <c r="AX276" s="1331"/>
      <c r="AY276" s="172"/>
      <c r="AZ276" s="172"/>
      <c r="BA276" s="172"/>
      <c r="BB276" s="172"/>
      <c r="BC276" s="172"/>
      <c r="BD276" s="172"/>
      <c r="BE276" s="172"/>
      <c r="BF276" s="172"/>
      <c r="BG276" s="172"/>
      <c r="BH276" s="172"/>
      <c r="BI276" s="172"/>
      <c r="BJ276" s="172"/>
      <c r="BK276" s="172"/>
      <c r="BL276" s="552" t="str">
        <f>G274</f>
        <v/>
      </c>
    </row>
    <row r="277" spans="1:64" ht="30" customHeight="1" thickBot="1">
      <c r="A277" s="1282"/>
      <c r="B277" s="1433"/>
      <c r="C277" s="1434"/>
      <c r="D277" s="1434"/>
      <c r="E277" s="1434"/>
      <c r="F277" s="1435"/>
      <c r="G277" s="1275"/>
      <c r="H277" s="1275"/>
      <c r="I277" s="1275"/>
      <c r="J277" s="1438"/>
      <c r="K277" s="1275"/>
      <c r="L277" s="1258"/>
      <c r="M277" s="1261"/>
      <c r="N277" s="659"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0"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329"/>
      <c r="AW277" s="661" t="str">
        <f>IF('別紙様式2-2（４・５月分）'!O211="","",'別紙様式2-2（４・５月分）'!O211)</f>
        <v/>
      </c>
      <c r="AX277" s="1331"/>
      <c r="AY277" s="172"/>
      <c r="AZ277" s="172"/>
      <c r="BA277" s="172"/>
      <c r="BB277" s="172"/>
      <c r="BC277" s="172"/>
      <c r="BD277" s="172"/>
      <c r="BE277" s="172"/>
      <c r="BF277" s="172"/>
      <c r="BG277" s="172"/>
      <c r="BH277" s="172"/>
      <c r="BI277" s="172"/>
      <c r="BJ277" s="172"/>
      <c r="BK277" s="172"/>
      <c r="BL277" s="552"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6"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2178</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5" t="str">
        <f t="shared" si="210"/>
        <v/>
      </c>
      <c r="AU278" s="660"/>
      <c r="AV278" s="1329" t="str">
        <f>IF(K278&lt;&gt;"","V列に色付け","")</f>
        <v/>
      </c>
      <c r="AW278" s="661" t="str">
        <f>IF('別紙様式2-2（４・５月分）'!O212="","",'別紙様式2-2（４・５月分）'!O212)</f>
        <v/>
      </c>
      <c r="AX278" s="1331" t="str">
        <f>IF(SUM('別紙様式2-2（４・５月分）'!P212:P214)=0,"",SUM('別紙様式2-2（４・５月分）'!P212:P214))</f>
        <v/>
      </c>
      <c r="AY278" s="1332" t="str">
        <f>IFERROR(VLOOKUP(K278,【参考】数式用!$AJ$2:$AK$24,2,FALSE),"")</f>
        <v/>
      </c>
      <c r="AZ278" s="1241" t="s">
        <v>2102</v>
      </c>
      <c r="BA278" s="1241" t="s">
        <v>2103</v>
      </c>
      <c r="BB278" s="1241" t="s">
        <v>2104</v>
      </c>
      <c r="BC278" s="1241" t="s">
        <v>2105</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2"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0"/>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2"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2185</v>
      </c>
      <c r="Q280" s="1397" t="str">
        <f>IFERROR(VLOOKUP('別紙様式2-2（４・５月分）'!AR212,【参考】数式用!$AT$5:$AV$22,3,FALSE),"")</f>
        <v/>
      </c>
      <c r="R280" s="1399" t="s">
        <v>2196</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0"/>
      <c r="AV280" s="1329" t="str">
        <f>IF(K278&lt;&gt;"","V列に色付け","")</f>
        <v/>
      </c>
      <c r="AW280" s="1330"/>
      <c r="AX280" s="1331"/>
      <c r="AY280" s="172"/>
      <c r="AZ280" s="172"/>
      <c r="BA280" s="172"/>
      <c r="BB280" s="172"/>
      <c r="BC280" s="172"/>
      <c r="BD280" s="172"/>
      <c r="BE280" s="172"/>
      <c r="BF280" s="172"/>
      <c r="BG280" s="172"/>
      <c r="BH280" s="172"/>
      <c r="BI280" s="172"/>
      <c r="BJ280" s="172"/>
      <c r="BK280" s="172"/>
      <c r="BL280" s="552" t="str">
        <f>G278</f>
        <v/>
      </c>
    </row>
    <row r="281" spans="1:64" ht="30" customHeight="1" thickBot="1">
      <c r="A281" s="1282"/>
      <c r="B281" s="1433"/>
      <c r="C281" s="1434"/>
      <c r="D281" s="1434"/>
      <c r="E281" s="1434"/>
      <c r="F281" s="1435"/>
      <c r="G281" s="1275"/>
      <c r="H281" s="1275"/>
      <c r="I281" s="1275"/>
      <c r="J281" s="1438"/>
      <c r="K281" s="1275"/>
      <c r="L281" s="1258"/>
      <c r="M281" s="1440"/>
      <c r="N281" s="659"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0"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329"/>
      <c r="AW281" s="661" t="str">
        <f>IF('別紙様式2-2（４・５月分）'!O214="","",'別紙様式2-2（４・５月分）'!O214)</f>
        <v/>
      </c>
      <c r="AX281" s="1331"/>
      <c r="AY281" s="172"/>
      <c r="AZ281" s="172"/>
      <c r="BA281" s="172"/>
      <c r="BB281" s="172"/>
      <c r="BC281" s="172"/>
      <c r="BD281" s="172"/>
      <c r="BE281" s="172"/>
      <c r="BF281" s="172"/>
      <c r="BG281" s="172"/>
      <c r="BH281" s="172"/>
      <c r="BI281" s="172"/>
      <c r="BJ281" s="172"/>
      <c r="BK281" s="172"/>
      <c r="BL281" s="552"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6"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2178</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5" t="str">
        <f t="shared" si="210"/>
        <v/>
      </c>
      <c r="AU282" s="660"/>
      <c r="AV282" s="1329" t="str">
        <f>IF(K282&lt;&gt;"","V列に色付け","")</f>
        <v/>
      </c>
      <c r="AW282" s="661" t="str">
        <f>IF('別紙様式2-2（４・５月分）'!O215="","",'別紙様式2-2（４・５月分）'!O215)</f>
        <v/>
      </c>
      <c r="AX282" s="1331" t="str">
        <f>IF(SUM('別紙様式2-2（４・５月分）'!P215:P217)=0,"",SUM('別紙様式2-2（４・５月分）'!P215:P217))</f>
        <v/>
      </c>
      <c r="AY282" s="1332" t="str">
        <f>IFERROR(VLOOKUP(K282,【参考】数式用!$AJ$2:$AK$24,2,FALSE),"")</f>
        <v/>
      </c>
      <c r="AZ282" s="1241" t="s">
        <v>2102</v>
      </c>
      <c r="BA282" s="1241" t="s">
        <v>2103</v>
      </c>
      <c r="BB282" s="1241" t="s">
        <v>2104</v>
      </c>
      <c r="BC282" s="1241" t="s">
        <v>2105</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2"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0"/>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2"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2185</v>
      </c>
      <c r="Q284" s="1397" t="str">
        <f>IFERROR(VLOOKUP('別紙様式2-2（４・５月分）'!AR215,【参考】数式用!$AT$5:$AV$22,3,FALSE),"")</f>
        <v/>
      </c>
      <c r="R284" s="1399" t="s">
        <v>2196</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0"/>
      <c r="AV284" s="1329" t="str">
        <f>IF(K282&lt;&gt;"","V列に色付け","")</f>
        <v/>
      </c>
      <c r="AW284" s="1330"/>
      <c r="AX284" s="1331"/>
      <c r="AY284" s="172"/>
      <c r="AZ284" s="172"/>
      <c r="BA284" s="172"/>
      <c r="BB284" s="172"/>
      <c r="BC284" s="172"/>
      <c r="BD284" s="172"/>
      <c r="BE284" s="172"/>
      <c r="BF284" s="172"/>
      <c r="BG284" s="172"/>
      <c r="BH284" s="172"/>
      <c r="BI284" s="172"/>
      <c r="BJ284" s="172"/>
      <c r="BK284" s="172"/>
      <c r="BL284" s="552" t="str">
        <f>G282</f>
        <v/>
      </c>
    </row>
    <row r="285" spans="1:64" ht="30" customHeight="1" thickBot="1">
      <c r="A285" s="1282"/>
      <c r="B285" s="1433"/>
      <c r="C285" s="1434"/>
      <c r="D285" s="1434"/>
      <c r="E285" s="1434"/>
      <c r="F285" s="1435"/>
      <c r="G285" s="1275"/>
      <c r="H285" s="1275"/>
      <c r="I285" s="1275"/>
      <c r="J285" s="1438"/>
      <c r="K285" s="1275"/>
      <c r="L285" s="1258"/>
      <c r="M285" s="1261"/>
      <c r="N285" s="659"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0"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329"/>
      <c r="AW285" s="661" t="str">
        <f>IF('別紙様式2-2（４・５月分）'!O217="","",'別紙様式2-2（４・５月分）'!O217)</f>
        <v/>
      </c>
      <c r="AX285" s="1331"/>
      <c r="AY285" s="172"/>
      <c r="AZ285" s="172"/>
      <c r="BA285" s="172"/>
      <c r="BB285" s="172"/>
      <c r="BC285" s="172"/>
      <c r="BD285" s="172"/>
      <c r="BE285" s="172"/>
      <c r="BF285" s="172"/>
      <c r="BG285" s="172"/>
      <c r="BH285" s="172"/>
      <c r="BI285" s="172"/>
      <c r="BJ285" s="172"/>
      <c r="BK285" s="172"/>
      <c r="BL285" s="552"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6"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2178</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5" t="str">
        <f t="shared" si="210"/>
        <v/>
      </c>
      <c r="AU286" s="660"/>
      <c r="AV286" s="1329" t="str">
        <f>IF(K286&lt;&gt;"","V列に色付け","")</f>
        <v/>
      </c>
      <c r="AW286" s="661" t="str">
        <f>IF('別紙様式2-2（４・５月分）'!O218="","",'別紙様式2-2（４・５月分）'!O218)</f>
        <v/>
      </c>
      <c r="AX286" s="1331" t="str">
        <f>IF(SUM('別紙様式2-2（４・５月分）'!P218:P220)=0,"",SUM('別紙様式2-2（４・５月分）'!P218:P220))</f>
        <v/>
      </c>
      <c r="AY286" s="1332" t="str">
        <f>IFERROR(VLOOKUP(K286,【参考】数式用!$AJ$2:$AK$24,2,FALSE),"")</f>
        <v/>
      </c>
      <c r="AZ286" s="1241" t="s">
        <v>2102</v>
      </c>
      <c r="BA286" s="1241" t="s">
        <v>2103</v>
      </c>
      <c r="BB286" s="1241" t="s">
        <v>2104</v>
      </c>
      <c r="BC286" s="1241" t="s">
        <v>2105</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2"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0"/>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2"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2185</v>
      </c>
      <c r="Q288" s="1397" t="str">
        <f>IFERROR(VLOOKUP('別紙様式2-2（４・５月分）'!AR218,【参考】数式用!$AT$5:$AV$22,3,FALSE),"")</f>
        <v/>
      </c>
      <c r="R288" s="1399" t="s">
        <v>2196</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0"/>
      <c r="AV288" s="1329" t="str">
        <f>IF(K286&lt;&gt;"","V列に色付け","")</f>
        <v/>
      </c>
      <c r="AW288" s="1330"/>
      <c r="AX288" s="1331"/>
      <c r="AY288" s="172"/>
      <c r="AZ288" s="172"/>
      <c r="BA288" s="172"/>
      <c r="BB288" s="172"/>
      <c r="BC288" s="172"/>
      <c r="BD288" s="172"/>
      <c r="BE288" s="172"/>
      <c r="BF288" s="172"/>
      <c r="BG288" s="172"/>
      <c r="BH288" s="172"/>
      <c r="BI288" s="172"/>
      <c r="BJ288" s="172"/>
      <c r="BK288" s="172"/>
      <c r="BL288" s="552" t="str">
        <f>G286</f>
        <v/>
      </c>
    </row>
    <row r="289" spans="1:64" ht="30" customHeight="1" thickBot="1">
      <c r="A289" s="1282"/>
      <c r="B289" s="1433"/>
      <c r="C289" s="1434"/>
      <c r="D289" s="1434"/>
      <c r="E289" s="1434"/>
      <c r="F289" s="1435"/>
      <c r="G289" s="1275"/>
      <c r="H289" s="1275"/>
      <c r="I289" s="1275"/>
      <c r="J289" s="1438"/>
      <c r="K289" s="1275"/>
      <c r="L289" s="1258"/>
      <c r="M289" s="1440"/>
      <c r="N289" s="659"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0"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329"/>
      <c r="AW289" s="661" t="str">
        <f>IF('別紙様式2-2（４・５月分）'!O220="","",'別紙様式2-2（４・５月分）'!O220)</f>
        <v/>
      </c>
      <c r="AX289" s="1331"/>
      <c r="AY289" s="172"/>
      <c r="AZ289" s="172"/>
      <c r="BA289" s="172"/>
      <c r="BB289" s="172"/>
      <c r="BC289" s="172"/>
      <c r="BD289" s="172"/>
      <c r="BE289" s="172"/>
      <c r="BF289" s="172"/>
      <c r="BG289" s="172"/>
      <c r="BH289" s="172"/>
      <c r="BI289" s="172"/>
      <c r="BJ289" s="172"/>
      <c r="BK289" s="172"/>
      <c r="BL289" s="552"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6"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2178</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5" t="str">
        <f t="shared" si="210"/>
        <v/>
      </c>
      <c r="AU290" s="660"/>
      <c r="AV290" s="1329" t="str">
        <f>IF(K290&lt;&gt;"","V列に色付け","")</f>
        <v/>
      </c>
      <c r="AW290" s="661" t="str">
        <f>IF('別紙様式2-2（４・５月分）'!O221="","",'別紙様式2-2（４・５月分）'!O221)</f>
        <v/>
      </c>
      <c r="AX290" s="1331" t="str">
        <f>IF(SUM('別紙様式2-2（４・５月分）'!P221:P223)=0,"",SUM('別紙様式2-2（４・５月分）'!P221:P223))</f>
        <v/>
      </c>
      <c r="AY290" s="1332" t="str">
        <f>IFERROR(VLOOKUP(K290,【参考】数式用!$AJ$2:$AK$24,2,FALSE),"")</f>
        <v/>
      </c>
      <c r="AZ290" s="1241" t="s">
        <v>2102</v>
      </c>
      <c r="BA290" s="1241" t="s">
        <v>2103</v>
      </c>
      <c r="BB290" s="1241" t="s">
        <v>2104</v>
      </c>
      <c r="BC290" s="1241" t="s">
        <v>2105</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2"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0"/>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2"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2185</v>
      </c>
      <c r="Q292" s="1397" t="str">
        <f>IFERROR(VLOOKUP('別紙様式2-2（４・５月分）'!AR221,【参考】数式用!$AT$5:$AV$22,3,FALSE),"")</f>
        <v/>
      </c>
      <c r="R292" s="1399" t="s">
        <v>2196</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0"/>
      <c r="AV292" s="1329" t="str">
        <f>IF(K290&lt;&gt;"","V列に色付け","")</f>
        <v/>
      </c>
      <c r="AW292" s="1330"/>
      <c r="AX292" s="1331"/>
      <c r="AY292" s="172"/>
      <c r="AZ292" s="172"/>
      <c r="BA292" s="172"/>
      <c r="BB292" s="172"/>
      <c r="BC292" s="172"/>
      <c r="BD292" s="172"/>
      <c r="BE292" s="172"/>
      <c r="BF292" s="172"/>
      <c r="BG292" s="172"/>
      <c r="BH292" s="172"/>
      <c r="BI292" s="172"/>
      <c r="BJ292" s="172"/>
      <c r="BK292" s="172"/>
      <c r="BL292" s="552" t="str">
        <f>G290</f>
        <v/>
      </c>
    </row>
    <row r="293" spans="1:64" ht="30" customHeight="1" thickBot="1">
      <c r="A293" s="1282"/>
      <c r="B293" s="1433"/>
      <c r="C293" s="1434"/>
      <c r="D293" s="1434"/>
      <c r="E293" s="1434"/>
      <c r="F293" s="1435"/>
      <c r="G293" s="1275"/>
      <c r="H293" s="1275"/>
      <c r="I293" s="1275"/>
      <c r="J293" s="1438"/>
      <c r="K293" s="1275"/>
      <c r="L293" s="1258"/>
      <c r="M293" s="1261"/>
      <c r="N293" s="659"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0"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329"/>
      <c r="AW293" s="661" t="str">
        <f>IF('別紙様式2-2（４・５月分）'!O223="","",'別紙様式2-2（４・５月分）'!O223)</f>
        <v/>
      </c>
      <c r="AX293" s="1331"/>
      <c r="AY293" s="172"/>
      <c r="AZ293" s="172"/>
      <c r="BA293" s="172"/>
      <c r="BB293" s="172"/>
      <c r="BC293" s="172"/>
      <c r="BD293" s="172"/>
      <c r="BE293" s="172"/>
      <c r="BF293" s="172"/>
      <c r="BG293" s="172"/>
      <c r="BH293" s="172"/>
      <c r="BI293" s="172"/>
      <c r="BJ293" s="172"/>
      <c r="BK293" s="172"/>
      <c r="BL293" s="552"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6"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2178</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5" t="str">
        <f t="shared" si="210"/>
        <v/>
      </c>
      <c r="AU294" s="660"/>
      <c r="AV294" s="1329" t="str">
        <f>IF(K294&lt;&gt;"","V列に色付け","")</f>
        <v/>
      </c>
      <c r="AW294" s="661" t="str">
        <f>IF('別紙様式2-2（４・５月分）'!O224="","",'別紙様式2-2（４・５月分）'!O224)</f>
        <v/>
      </c>
      <c r="AX294" s="1331" t="str">
        <f>IF(SUM('別紙様式2-2（４・５月分）'!P224:P226)=0,"",SUM('別紙様式2-2（４・５月分）'!P224:P226))</f>
        <v/>
      </c>
      <c r="AY294" s="1332" t="str">
        <f>IFERROR(VLOOKUP(K294,【参考】数式用!$AJ$2:$AK$24,2,FALSE),"")</f>
        <v/>
      </c>
      <c r="AZ294" s="1241" t="s">
        <v>2102</v>
      </c>
      <c r="BA294" s="1241" t="s">
        <v>2103</v>
      </c>
      <c r="BB294" s="1241" t="s">
        <v>2104</v>
      </c>
      <c r="BC294" s="1241" t="s">
        <v>2105</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2"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0"/>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2"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2185</v>
      </c>
      <c r="Q296" s="1397" t="str">
        <f>IFERROR(VLOOKUP('別紙様式2-2（４・５月分）'!AR224,【参考】数式用!$AT$5:$AV$22,3,FALSE),"")</f>
        <v/>
      </c>
      <c r="R296" s="1399" t="s">
        <v>2196</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0"/>
      <c r="AV296" s="1329" t="str">
        <f>IF(K294&lt;&gt;"","V列に色付け","")</f>
        <v/>
      </c>
      <c r="AW296" s="1330"/>
      <c r="AX296" s="1331"/>
      <c r="AY296" s="172"/>
      <c r="AZ296" s="172"/>
      <c r="BA296" s="172"/>
      <c r="BB296" s="172"/>
      <c r="BC296" s="172"/>
      <c r="BD296" s="172"/>
      <c r="BE296" s="172"/>
      <c r="BF296" s="172"/>
      <c r="BG296" s="172"/>
      <c r="BH296" s="172"/>
      <c r="BI296" s="172"/>
      <c r="BJ296" s="172"/>
      <c r="BK296" s="172"/>
      <c r="BL296" s="552" t="str">
        <f>G294</f>
        <v/>
      </c>
    </row>
    <row r="297" spans="1:64" ht="30" customHeight="1" thickBot="1">
      <c r="A297" s="1282"/>
      <c r="B297" s="1433"/>
      <c r="C297" s="1434"/>
      <c r="D297" s="1434"/>
      <c r="E297" s="1434"/>
      <c r="F297" s="1435"/>
      <c r="G297" s="1275"/>
      <c r="H297" s="1275"/>
      <c r="I297" s="1275"/>
      <c r="J297" s="1438"/>
      <c r="K297" s="1275"/>
      <c r="L297" s="1258"/>
      <c r="M297" s="1440"/>
      <c r="N297" s="659"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0"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329"/>
      <c r="AW297" s="661" t="str">
        <f>IF('別紙様式2-2（４・５月分）'!O226="","",'別紙様式2-2（４・５月分）'!O226)</f>
        <v/>
      </c>
      <c r="AX297" s="1331"/>
      <c r="AY297" s="172"/>
      <c r="AZ297" s="172"/>
      <c r="BA297" s="172"/>
      <c r="BB297" s="172"/>
      <c r="BC297" s="172"/>
      <c r="BD297" s="172"/>
      <c r="BE297" s="172"/>
      <c r="BF297" s="172"/>
      <c r="BG297" s="172"/>
      <c r="BH297" s="172"/>
      <c r="BI297" s="172"/>
      <c r="BJ297" s="172"/>
      <c r="BK297" s="172"/>
      <c r="BL297" s="552"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6"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2178</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5" t="str">
        <f t="shared" si="210"/>
        <v/>
      </c>
      <c r="AU298" s="660"/>
      <c r="AV298" s="1329" t="str">
        <f>IF(K298&lt;&gt;"","V列に色付け","")</f>
        <v/>
      </c>
      <c r="AW298" s="661" t="str">
        <f>IF('別紙様式2-2（４・５月分）'!O227="","",'別紙様式2-2（４・５月分）'!O227)</f>
        <v/>
      </c>
      <c r="AX298" s="1331" t="str">
        <f>IF(SUM('別紙様式2-2（４・５月分）'!P227:P229)=0,"",SUM('別紙様式2-2（４・５月分）'!P227:P229))</f>
        <v/>
      </c>
      <c r="AY298" s="1332" t="str">
        <f>IFERROR(VLOOKUP(K298,【参考】数式用!$AJ$2:$AK$24,2,FALSE),"")</f>
        <v/>
      </c>
      <c r="AZ298" s="1241" t="s">
        <v>2102</v>
      </c>
      <c r="BA298" s="1241" t="s">
        <v>2103</v>
      </c>
      <c r="BB298" s="1241" t="s">
        <v>2104</v>
      </c>
      <c r="BC298" s="1241" t="s">
        <v>2105</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2"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0"/>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2"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2185</v>
      </c>
      <c r="Q300" s="1397" t="str">
        <f>IFERROR(VLOOKUP('別紙様式2-2（４・５月分）'!AR227,【参考】数式用!$AT$5:$AV$22,3,FALSE),"")</f>
        <v/>
      </c>
      <c r="R300" s="1399" t="s">
        <v>2196</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0"/>
      <c r="AV300" s="1329" t="str">
        <f>IF(K298&lt;&gt;"","V列に色付け","")</f>
        <v/>
      </c>
      <c r="AW300" s="1330"/>
      <c r="AX300" s="1331"/>
      <c r="AY300" s="172"/>
      <c r="AZ300" s="172"/>
      <c r="BA300" s="172"/>
      <c r="BB300" s="172"/>
      <c r="BC300" s="172"/>
      <c r="BD300" s="172"/>
      <c r="BE300" s="172"/>
      <c r="BF300" s="172"/>
      <c r="BG300" s="172"/>
      <c r="BH300" s="172"/>
      <c r="BI300" s="172"/>
      <c r="BJ300" s="172"/>
      <c r="BK300" s="172"/>
      <c r="BL300" s="552" t="str">
        <f>G298</f>
        <v/>
      </c>
    </row>
    <row r="301" spans="1:64" ht="30" customHeight="1" thickBot="1">
      <c r="A301" s="1282"/>
      <c r="B301" s="1433"/>
      <c r="C301" s="1434"/>
      <c r="D301" s="1434"/>
      <c r="E301" s="1434"/>
      <c r="F301" s="1435"/>
      <c r="G301" s="1275"/>
      <c r="H301" s="1275"/>
      <c r="I301" s="1275"/>
      <c r="J301" s="1438"/>
      <c r="K301" s="1275"/>
      <c r="L301" s="1258"/>
      <c r="M301" s="1261"/>
      <c r="N301" s="659"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0"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329"/>
      <c r="AW301" s="661" t="str">
        <f>IF('別紙様式2-2（４・５月分）'!O229="","",'別紙様式2-2（４・５月分）'!O229)</f>
        <v/>
      </c>
      <c r="AX301" s="1331"/>
      <c r="AY301" s="172"/>
      <c r="AZ301" s="172"/>
      <c r="BA301" s="172"/>
      <c r="BB301" s="172"/>
      <c r="BC301" s="172"/>
      <c r="BD301" s="172"/>
      <c r="BE301" s="172"/>
      <c r="BF301" s="172"/>
      <c r="BG301" s="172"/>
      <c r="BH301" s="172"/>
      <c r="BI301" s="172"/>
      <c r="BJ301" s="172"/>
      <c r="BK301" s="172"/>
      <c r="BL301" s="552"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6"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2178</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5" t="str">
        <f t="shared" si="210"/>
        <v/>
      </c>
      <c r="AU302" s="660"/>
      <c r="AV302" s="1329" t="str">
        <f>IF(K302&lt;&gt;"","V列に色付け","")</f>
        <v/>
      </c>
      <c r="AW302" s="661" t="str">
        <f>IF('別紙様式2-2（４・５月分）'!O230="","",'別紙様式2-2（４・５月分）'!O230)</f>
        <v/>
      </c>
      <c r="AX302" s="1331" t="str">
        <f>IF(SUM('別紙様式2-2（４・５月分）'!P230:P232)=0,"",SUM('別紙様式2-2（４・５月分）'!P230:P232))</f>
        <v/>
      </c>
      <c r="AY302" s="1332" t="str">
        <f>IFERROR(VLOOKUP(K302,【参考】数式用!$AJ$2:$AK$24,2,FALSE),"")</f>
        <v/>
      </c>
      <c r="AZ302" s="1241" t="s">
        <v>2102</v>
      </c>
      <c r="BA302" s="1241" t="s">
        <v>2103</v>
      </c>
      <c r="BB302" s="1241" t="s">
        <v>2104</v>
      </c>
      <c r="BC302" s="1241" t="s">
        <v>2105</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2"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0"/>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2"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2185</v>
      </c>
      <c r="Q304" s="1397" t="str">
        <f>IFERROR(VLOOKUP('別紙様式2-2（４・５月分）'!AR230,【参考】数式用!$AT$5:$AV$22,3,FALSE),"")</f>
        <v/>
      </c>
      <c r="R304" s="1399" t="s">
        <v>2196</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0"/>
      <c r="AV304" s="1329" t="str">
        <f>IF(K302&lt;&gt;"","V列に色付け","")</f>
        <v/>
      </c>
      <c r="AW304" s="1330"/>
      <c r="AX304" s="1331"/>
      <c r="AY304" s="172"/>
      <c r="AZ304" s="172"/>
      <c r="BA304" s="172"/>
      <c r="BB304" s="172"/>
      <c r="BC304" s="172"/>
      <c r="BD304" s="172"/>
      <c r="BE304" s="172"/>
      <c r="BF304" s="172"/>
      <c r="BG304" s="172"/>
      <c r="BH304" s="172"/>
      <c r="BI304" s="172"/>
      <c r="BJ304" s="172"/>
      <c r="BK304" s="172"/>
      <c r="BL304" s="552" t="str">
        <f>G302</f>
        <v/>
      </c>
    </row>
    <row r="305" spans="1:64" ht="30" customHeight="1" thickBot="1">
      <c r="A305" s="1282"/>
      <c r="B305" s="1433"/>
      <c r="C305" s="1434"/>
      <c r="D305" s="1434"/>
      <c r="E305" s="1434"/>
      <c r="F305" s="1435"/>
      <c r="G305" s="1275"/>
      <c r="H305" s="1275"/>
      <c r="I305" s="1275"/>
      <c r="J305" s="1438"/>
      <c r="K305" s="1275"/>
      <c r="L305" s="1258"/>
      <c r="M305" s="1440"/>
      <c r="N305" s="659"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0"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329"/>
      <c r="AW305" s="661" t="str">
        <f>IF('別紙様式2-2（４・５月分）'!O232="","",'別紙様式2-2（４・５月分）'!O232)</f>
        <v/>
      </c>
      <c r="AX305" s="1331"/>
      <c r="AY305" s="172"/>
      <c r="AZ305" s="172"/>
      <c r="BA305" s="172"/>
      <c r="BB305" s="172"/>
      <c r="BC305" s="172"/>
      <c r="BD305" s="172"/>
      <c r="BE305" s="172"/>
      <c r="BF305" s="172"/>
      <c r="BG305" s="172"/>
      <c r="BH305" s="172"/>
      <c r="BI305" s="172"/>
      <c r="BJ305" s="172"/>
      <c r="BK305" s="172"/>
      <c r="BL305" s="552"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6"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2178</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5" t="str">
        <f t="shared" si="210"/>
        <v/>
      </c>
      <c r="AU306" s="660"/>
      <c r="AV306" s="1329" t="str">
        <f>IF(K306&lt;&gt;"","V列に色付け","")</f>
        <v/>
      </c>
      <c r="AW306" s="661" t="str">
        <f>IF('別紙様式2-2（４・５月分）'!O233="","",'別紙様式2-2（４・５月分）'!O233)</f>
        <v/>
      </c>
      <c r="AX306" s="1331" t="str">
        <f>IF(SUM('別紙様式2-2（４・５月分）'!P233:P235)=0,"",SUM('別紙様式2-2（４・５月分）'!P233:P235))</f>
        <v/>
      </c>
      <c r="AY306" s="1332" t="str">
        <f>IFERROR(VLOOKUP(K306,【参考】数式用!$AJ$2:$AK$24,2,FALSE),"")</f>
        <v/>
      </c>
      <c r="AZ306" s="1241" t="s">
        <v>2102</v>
      </c>
      <c r="BA306" s="1241" t="s">
        <v>2103</v>
      </c>
      <c r="BB306" s="1241" t="s">
        <v>2104</v>
      </c>
      <c r="BC306" s="1241" t="s">
        <v>2105</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2"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0"/>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2"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2185</v>
      </c>
      <c r="Q308" s="1397" t="str">
        <f>IFERROR(VLOOKUP('別紙様式2-2（４・５月分）'!AR233,【参考】数式用!$AT$5:$AV$22,3,FALSE),"")</f>
        <v/>
      </c>
      <c r="R308" s="1399" t="s">
        <v>2196</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0"/>
      <c r="AV308" s="1329" t="str">
        <f>IF(K306&lt;&gt;"","V列に色付け","")</f>
        <v/>
      </c>
      <c r="AW308" s="1330"/>
      <c r="AX308" s="1331"/>
      <c r="AY308" s="172"/>
      <c r="AZ308" s="172"/>
      <c r="BA308" s="172"/>
      <c r="BB308" s="172"/>
      <c r="BC308" s="172"/>
      <c r="BD308" s="172"/>
      <c r="BE308" s="172"/>
      <c r="BF308" s="172"/>
      <c r="BG308" s="172"/>
      <c r="BH308" s="172"/>
      <c r="BI308" s="172"/>
      <c r="BJ308" s="172"/>
      <c r="BK308" s="172"/>
      <c r="BL308" s="552" t="str">
        <f>G306</f>
        <v/>
      </c>
    </row>
    <row r="309" spans="1:64" ht="30" customHeight="1" thickBot="1">
      <c r="A309" s="1282"/>
      <c r="B309" s="1433"/>
      <c r="C309" s="1434"/>
      <c r="D309" s="1434"/>
      <c r="E309" s="1434"/>
      <c r="F309" s="1435"/>
      <c r="G309" s="1275"/>
      <c r="H309" s="1275"/>
      <c r="I309" s="1275"/>
      <c r="J309" s="1438"/>
      <c r="K309" s="1275"/>
      <c r="L309" s="1258"/>
      <c r="M309" s="1440"/>
      <c r="N309" s="659"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0"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329"/>
      <c r="AW309" s="661" t="str">
        <f>IF('別紙様式2-2（４・５月分）'!O235="","",'別紙様式2-2（４・５月分）'!O235)</f>
        <v/>
      </c>
      <c r="AX309" s="1331"/>
      <c r="AY309" s="172"/>
      <c r="AZ309" s="172"/>
      <c r="BA309" s="172"/>
      <c r="BB309" s="172"/>
      <c r="BC309" s="172"/>
      <c r="BD309" s="172"/>
      <c r="BE309" s="172"/>
      <c r="BF309" s="172"/>
      <c r="BG309" s="172"/>
      <c r="BH309" s="172"/>
      <c r="BI309" s="172"/>
      <c r="BJ309" s="172"/>
      <c r="BK309" s="172"/>
      <c r="BL309" s="552"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6"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2178</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5" t="str">
        <f t="shared" si="210"/>
        <v/>
      </c>
      <c r="AU310" s="660"/>
      <c r="AV310" s="1329" t="str">
        <f>IF(K310&lt;&gt;"","V列に色付け","")</f>
        <v/>
      </c>
      <c r="AW310" s="661" t="str">
        <f>IF('別紙様式2-2（４・５月分）'!O236="","",'別紙様式2-2（４・５月分）'!O236)</f>
        <v/>
      </c>
      <c r="AX310" s="1331" t="str">
        <f>IF(SUM('別紙様式2-2（４・５月分）'!P236:P238)=0,"",SUM('別紙様式2-2（４・５月分）'!P236:P238))</f>
        <v/>
      </c>
      <c r="AY310" s="1332" t="str">
        <f>IFERROR(VLOOKUP(K310,【参考】数式用!$AJ$2:$AK$24,2,FALSE),"")</f>
        <v/>
      </c>
      <c r="AZ310" s="1241" t="s">
        <v>2102</v>
      </c>
      <c r="BA310" s="1241" t="s">
        <v>2103</v>
      </c>
      <c r="BB310" s="1241" t="s">
        <v>2104</v>
      </c>
      <c r="BC310" s="1241" t="s">
        <v>2105</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2"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0"/>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2"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2185</v>
      </c>
      <c r="Q312" s="1397" t="str">
        <f>IFERROR(VLOOKUP('別紙様式2-2（４・５月分）'!AR236,【参考】数式用!$AT$5:$AV$22,3,FALSE),"")</f>
        <v/>
      </c>
      <c r="R312" s="1399" t="s">
        <v>2196</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0"/>
      <c r="AV312" s="1329" t="str">
        <f>IF(K310&lt;&gt;"","V列に色付け","")</f>
        <v/>
      </c>
      <c r="AW312" s="1330"/>
      <c r="AX312" s="1331"/>
      <c r="AY312" s="172"/>
      <c r="AZ312" s="172"/>
      <c r="BA312" s="172"/>
      <c r="BB312" s="172"/>
      <c r="BC312" s="172"/>
      <c r="BD312" s="172"/>
      <c r="BE312" s="172"/>
      <c r="BF312" s="172"/>
      <c r="BG312" s="172"/>
      <c r="BH312" s="172"/>
      <c r="BI312" s="172"/>
      <c r="BJ312" s="172"/>
      <c r="BK312" s="172"/>
      <c r="BL312" s="552" t="str">
        <f>G310</f>
        <v/>
      </c>
    </row>
    <row r="313" spans="1:64" ht="30" customHeight="1" thickBot="1">
      <c r="A313" s="1282"/>
      <c r="B313" s="1433"/>
      <c r="C313" s="1434"/>
      <c r="D313" s="1434"/>
      <c r="E313" s="1434"/>
      <c r="F313" s="1435"/>
      <c r="G313" s="1275"/>
      <c r="H313" s="1275"/>
      <c r="I313" s="1275"/>
      <c r="J313" s="1438"/>
      <c r="K313" s="1275"/>
      <c r="L313" s="1258"/>
      <c r="M313" s="1261"/>
      <c r="N313" s="659"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0"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329"/>
      <c r="AW313" s="661" t="str">
        <f>IF('別紙様式2-2（４・５月分）'!O238="","",'別紙様式2-2（４・５月分）'!O238)</f>
        <v/>
      </c>
      <c r="AX313" s="1331"/>
      <c r="AY313" s="172"/>
      <c r="AZ313" s="172"/>
      <c r="BA313" s="172"/>
      <c r="BB313" s="172"/>
      <c r="BC313" s="172"/>
      <c r="BD313" s="172"/>
      <c r="BE313" s="172"/>
      <c r="BF313" s="172"/>
      <c r="BG313" s="172"/>
      <c r="BH313" s="172"/>
      <c r="BI313" s="172"/>
      <c r="BJ313" s="172"/>
      <c r="BK313" s="172"/>
      <c r="BL313" s="552"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6"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2178</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5" t="str">
        <f t="shared" si="210"/>
        <v/>
      </c>
      <c r="AU314" s="660"/>
      <c r="AV314" s="1329" t="str">
        <f>IF(K314&lt;&gt;"","V列に色付け","")</f>
        <v/>
      </c>
      <c r="AW314" s="661" t="str">
        <f>IF('別紙様式2-2（４・５月分）'!O239="","",'別紙様式2-2（４・５月分）'!O239)</f>
        <v/>
      </c>
      <c r="AX314" s="1331" t="str">
        <f>IF(SUM('別紙様式2-2（４・５月分）'!P239:P241)=0,"",SUM('別紙様式2-2（４・５月分）'!P239:P241))</f>
        <v/>
      </c>
      <c r="AY314" s="1332" t="str">
        <f>IFERROR(VLOOKUP(K314,【参考】数式用!$AJ$2:$AK$24,2,FALSE),"")</f>
        <v/>
      </c>
      <c r="AZ314" s="1241" t="s">
        <v>2102</v>
      </c>
      <c r="BA314" s="1241" t="s">
        <v>2103</v>
      </c>
      <c r="BB314" s="1241" t="s">
        <v>2104</v>
      </c>
      <c r="BC314" s="1241" t="s">
        <v>2105</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2"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0"/>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2"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2185</v>
      </c>
      <c r="Q316" s="1397" t="str">
        <f>IFERROR(VLOOKUP('別紙様式2-2（４・５月分）'!AR239,【参考】数式用!$AT$5:$AV$22,3,FALSE),"")</f>
        <v/>
      </c>
      <c r="R316" s="1399" t="s">
        <v>2196</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0"/>
      <c r="AV316" s="1329" t="str">
        <f>IF(K314&lt;&gt;"","V列に色付け","")</f>
        <v/>
      </c>
      <c r="AW316" s="1330"/>
      <c r="AX316" s="1331"/>
      <c r="AY316" s="172"/>
      <c r="AZ316" s="172"/>
      <c r="BA316" s="172"/>
      <c r="BB316" s="172"/>
      <c r="BC316" s="172"/>
      <c r="BD316" s="172"/>
      <c r="BE316" s="172"/>
      <c r="BF316" s="172"/>
      <c r="BG316" s="172"/>
      <c r="BH316" s="172"/>
      <c r="BI316" s="172"/>
      <c r="BJ316" s="172"/>
      <c r="BK316" s="172"/>
      <c r="BL316" s="552" t="str">
        <f>G314</f>
        <v/>
      </c>
    </row>
    <row r="317" spans="1:64" ht="30" customHeight="1" thickBot="1">
      <c r="A317" s="1282"/>
      <c r="B317" s="1433"/>
      <c r="C317" s="1434"/>
      <c r="D317" s="1434"/>
      <c r="E317" s="1434"/>
      <c r="F317" s="1435"/>
      <c r="G317" s="1275"/>
      <c r="H317" s="1275"/>
      <c r="I317" s="1275"/>
      <c r="J317" s="1438"/>
      <c r="K317" s="1275"/>
      <c r="L317" s="1258"/>
      <c r="M317" s="1440"/>
      <c r="N317" s="659"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0"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329"/>
      <c r="AW317" s="661" t="str">
        <f>IF('別紙様式2-2（４・５月分）'!O241="","",'別紙様式2-2（４・５月分）'!O241)</f>
        <v/>
      </c>
      <c r="AX317" s="1331"/>
      <c r="AY317" s="172"/>
      <c r="AZ317" s="172"/>
      <c r="BA317" s="172"/>
      <c r="BB317" s="172"/>
      <c r="BC317" s="172"/>
      <c r="BD317" s="172"/>
      <c r="BE317" s="172"/>
      <c r="BF317" s="172"/>
      <c r="BG317" s="172"/>
      <c r="BH317" s="172"/>
      <c r="BI317" s="172"/>
      <c r="BJ317" s="172"/>
      <c r="BK317" s="172"/>
      <c r="BL317" s="552"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6"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2178</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5" t="str">
        <f t="shared" si="210"/>
        <v/>
      </c>
      <c r="AU318" s="660"/>
      <c r="AV318" s="1329" t="str">
        <f>IF(K318&lt;&gt;"","V列に色付け","")</f>
        <v/>
      </c>
      <c r="AW318" s="661" t="str">
        <f>IF('別紙様式2-2（４・５月分）'!O242="","",'別紙様式2-2（４・５月分）'!O242)</f>
        <v/>
      </c>
      <c r="AX318" s="1331" t="str">
        <f>IF(SUM('別紙様式2-2（４・５月分）'!P242:P244)=0,"",SUM('別紙様式2-2（４・５月分）'!P242:P244))</f>
        <v/>
      </c>
      <c r="AY318" s="1332" t="str">
        <f>IFERROR(VLOOKUP(K318,【参考】数式用!$AJ$2:$AK$24,2,FALSE),"")</f>
        <v/>
      </c>
      <c r="AZ318" s="1241" t="s">
        <v>2102</v>
      </c>
      <c r="BA318" s="1241" t="s">
        <v>2103</v>
      </c>
      <c r="BB318" s="1241" t="s">
        <v>2104</v>
      </c>
      <c r="BC318" s="1241" t="s">
        <v>2105</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2"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0"/>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2"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2185</v>
      </c>
      <c r="Q320" s="1397" t="str">
        <f>IFERROR(VLOOKUP('別紙様式2-2（４・５月分）'!AR242,【参考】数式用!$AT$5:$AV$22,3,FALSE),"")</f>
        <v/>
      </c>
      <c r="R320" s="1399" t="s">
        <v>2196</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0"/>
      <c r="AV320" s="1329" t="str">
        <f>IF(K318&lt;&gt;"","V列に色付け","")</f>
        <v/>
      </c>
      <c r="AW320" s="1330"/>
      <c r="AX320" s="1331"/>
      <c r="AY320" s="172"/>
      <c r="AZ320" s="172"/>
      <c r="BA320" s="172"/>
      <c r="BB320" s="172"/>
      <c r="BC320" s="172"/>
      <c r="BD320" s="172"/>
      <c r="BE320" s="172"/>
      <c r="BF320" s="172"/>
      <c r="BG320" s="172"/>
      <c r="BH320" s="172"/>
      <c r="BI320" s="172"/>
      <c r="BJ320" s="172"/>
      <c r="BK320" s="172"/>
      <c r="BL320" s="552" t="str">
        <f>G318</f>
        <v/>
      </c>
    </row>
    <row r="321" spans="1:64" ht="30" customHeight="1" thickBot="1">
      <c r="A321" s="1282"/>
      <c r="B321" s="1433"/>
      <c r="C321" s="1434"/>
      <c r="D321" s="1434"/>
      <c r="E321" s="1434"/>
      <c r="F321" s="1435"/>
      <c r="G321" s="1275"/>
      <c r="H321" s="1275"/>
      <c r="I321" s="1275"/>
      <c r="J321" s="1438"/>
      <c r="K321" s="1275"/>
      <c r="L321" s="1258"/>
      <c r="M321" s="1261"/>
      <c r="N321" s="659"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0"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329"/>
      <c r="AW321" s="661" t="str">
        <f>IF('別紙様式2-2（４・５月分）'!O244="","",'別紙様式2-2（４・５月分）'!O244)</f>
        <v/>
      </c>
      <c r="AX321" s="1331"/>
      <c r="AY321" s="172"/>
      <c r="AZ321" s="172"/>
      <c r="BA321" s="172"/>
      <c r="BB321" s="172"/>
      <c r="BC321" s="172"/>
      <c r="BD321" s="172"/>
      <c r="BE321" s="172"/>
      <c r="BF321" s="172"/>
      <c r="BG321" s="172"/>
      <c r="BH321" s="172"/>
      <c r="BI321" s="172"/>
      <c r="BJ321" s="172"/>
      <c r="BK321" s="172"/>
      <c r="BL321" s="552"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6"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2178</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5" t="str">
        <f t="shared" si="210"/>
        <v/>
      </c>
      <c r="AU322" s="660"/>
      <c r="AV322" s="1329" t="str">
        <f>IF(K322&lt;&gt;"","V列に色付け","")</f>
        <v/>
      </c>
      <c r="AW322" s="661" t="str">
        <f>IF('別紙様式2-2（４・５月分）'!O245="","",'別紙様式2-2（４・５月分）'!O245)</f>
        <v/>
      </c>
      <c r="AX322" s="1331" t="str">
        <f>IF(SUM('別紙様式2-2（４・５月分）'!P245:P247)=0,"",SUM('別紙様式2-2（４・５月分）'!P245:P247))</f>
        <v/>
      </c>
      <c r="AY322" s="1332" t="str">
        <f>IFERROR(VLOOKUP(K322,【参考】数式用!$AJ$2:$AK$24,2,FALSE),"")</f>
        <v/>
      </c>
      <c r="AZ322" s="1241" t="s">
        <v>2102</v>
      </c>
      <c r="BA322" s="1241" t="s">
        <v>2103</v>
      </c>
      <c r="BB322" s="1241" t="s">
        <v>2104</v>
      </c>
      <c r="BC322" s="1241" t="s">
        <v>2105</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2"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0"/>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2"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2185</v>
      </c>
      <c r="Q324" s="1397" t="str">
        <f>IFERROR(VLOOKUP('別紙様式2-2（４・５月分）'!AR245,【参考】数式用!$AT$5:$AV$22,3,FALSE),"")</f>
        <v/>
      </c>
      <c r="R324" s="1399" t="s">
        <v>2196</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0"/>
      <c r="AV324" s="1329" t="str">
        <f>IF(K322&lt;&gt;"","V列に色付け","")</f>
        <v/>
      </c>
      <c r="AW324" s="1330"/>
      <c r="AX324" s="1331"/>
      <c r="AY324" s="172"/>
      <c r="AZ324" s="172"/>
      <c r="BA324" s="172"/>
      <c r="BB324" s="172"/>
      <c r="BC324" s="172"/>
      <c r="BD324" s="172"/>
      <c r="BE324" s="172"/>
      <c r="BF324" s="172"/>
      <c r="BG324" s="172"/>
      <c r="BH324" s="172"/>
      <c r="BI324" s="172"/>
      <c r="BJ324" s="172"/>
      <c r="BK324" s="172"/>
      <c r="BL324" s="552" t="str">
        <f>G322</f>
        <v/>
      </c>
    </row>
    <row r="325" spans="1:64" ht="30" customHeight="1" thickBot="1">
      <c r="A325" s="1282"/>
      <c r="B325" s="1433"/>
      <c r="C325" s="1434"/>
      <c r="D325" s="1434"/>
      <c r="E325" s="1434"/>
      <c r="F325" s="1435"/>
      <c r="G325" s="1275"/>
      <c r="H325" s="1275"/>
      <c r="I325" s="1275"/>
      <c r="J325" s="1438"/>
      <c r="K325" s="1275"/>
      <c r="L325" s="1258"/>
      <c r="M325" s="1440"/>
      <c r="N325" s="659"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0"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329"/>
      <c r="AW325" s="661" t="str">
        <f>IF('別紙様式2-2（４・５月分）'!O247="","",'別紙様式2-2（４・５月分）'!O247)</f>
        <v/>
      </c>
      <c r="AX325" s="1331"/>
      <c r="AY325" s="172"/>
      <c r="AZ325" s="172"/>
      <c r="BA325" s="172"/>
      <c r="BB325" s="172"/>
      <c r="BC325" s="172"/>
      <c r="BD325" s="172"/>
      <c r="BE325" s="172"/>
      <c r="BF325" s="172"/>
      <c r="BG325" s="172"/>
      <c r="BH325" s="172"/>
      <c r="BI325" s="172"/>
      <c r="BJ325" s="172"/>
      <c r="BK325" s="172"/>
      <c r="BL325" s="552"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6"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2178</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5" t="str">
        <f t="shared" si="210"/>
        <v/>
      </c>
      <c r="AU326" s="660"/>
      <c r="AV326" s="1329" t="str">
        <f>IF(K326&lt;&gt;"","V列に色付け","")</f>
        <v/>
      </c>
      <c r="AW326" s="661" t="str">
        <f>IF('別紙様式2-2（４・５月分）'!O248="","",'別紙様式2-2（４・５月分）'!O248)</f>
        <v/>
      </c>
      <c r="AX326" s="1331" t="str">
        <f>IF(SUM('別紙様式2-2（４・５月分）'!P248:P250)=0,"",SUM('別紙様式2-2（４・５月分）'!P248:P250))</f>
        <v/>
      </c>
      <c r="AY326" s="1332" t="str">
        <f>IFERROR(VLOOKUP(K326,【参考】数式用!$AJ$2:$AK$24,2,FALSE),"")</f>
        <v/>
      </c>
      <c r="AZ326" s="1241" t="s">
        <v>2102</v>
      </c>
      <c r="BA326" s="1241" t="s">
        <v>2103</v>
      </c>
      <c r="BB326" s="1241" t="s">
        <v>2104</v>
      </c>
      <c r="BC326" s="1241" t="s">
        <v>2105</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2"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0"/>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2"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2185</v>
      </c>
      <c r="Q328" s="1397" t="str">
        <f>IFERROR(VLOOKUP('別紙様式2-2（４・５月分）'!AR248,【参考】数式用!$AT$5:$AV$22,3,FALSE),"")</f>
        <v/>
      </c>
      <c r="R328" s="1399" t="s">
        <v>2196</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0"/>
      <c r="AV328" s="1329" t="str">
        <f>IF(K326&lt;&gt;"","V列に色付け","")</f>
        <v/>
      </c>
      <c r="AW328" s="1330"/>
      <c r="AX328" s="1331"/>
      <c r="AY328" s="172"/>
      <c r="AZ328" s="172"/>
      <c r="BA328" s="172"/>
      <c r="BB328" s="172"/>
      <c r="BC328" s="172"/>
      <c r="BD328" s="172"/>
      <c r="BE328" s="172"/>
      <c r="BF328" s="172"/>
      <c r="BG328" s="172"/>
      <c r="BH328" s="172"/>
      <c r="BI328" s="172"/>
      <c r="BJ328" s="172"/>
      <c r="BK328" s="172"/>
      <c r="BL328" s="552" t="str">
        <f>G326</f>
        <v/>
      </c>
    </row>
    <row r="329" spans="1:64" ht="30" customHeight="1" thickBot="1">
      <c r="A329" s="1282"/>
      <c r="B329" s="1433"/>
      <c r="C329" s="1434"/>
      <c r="D329" s="1434"/>
      <c r="E329" s="1434"/>
      <c r="F329" s="1435"/>
      <c r="G329" s="1275"/>
      <c r="H329" s="1275"/>
      <c r="I329" s="1275"/>
      <c r="J329" s="1438"/>
      <c r="K329" s="1275"/>
      <c r="L329" s="1258"/>
      <c r="M329" s="1261"/>
      <c r="N329" s="659"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0"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329"/>
      <c r="AW329" s="661" t="str">
        <f>IF('別紙様式2-2（４・５月分）'!O250="","",'別紙様式2-2（４・５月分）'!O250)</f>
        <v/>
      </c>
      <c r="AX329" s="1331"/>
      <c r="AY329" s="172"/>
      <c r="AZ329" s="172"/>
      <c r="BA329" s="172"/>
      <c r="BB329" s="172"/>
      <c r="BC329" s="172"/>
      <c r="BD329" s="172"/>
      <c r="BE329" s="172"/>
      <c r="BF329" s="172"/>
      <c r="BG329" s="172"/>
      <c r="BH329" s="172"/>
      <c r="BI329" s="172"/>
      <c r="BJ329" s="172"/>
      <c r="BK329" s="172"/>
      <c r="BL329" s="552"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6"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2178</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5" t="str">
        <f t="shared" si="210"/>
        <v/>
      </c>
      <c r="AU330" s="660"/>
      <c r="AV330" s="1329" t="str">
        <f>IF(K330&lt;&gt;"","V列に色付け","")</f>
        <v/>
      </c>
      <c r="AW330" s="661" t="str">
        <f>IF('別紙様式2-2（４・５月分）'!O251="","",'別紙様式2-2（４・５月分）'!O251)</f>
        <v/>
      </c>
      <c r="AX330" s="1331" t="str">
        <f>IF(SUM('別紙様式2-2（４・５月分）'!P251:P253)=0,"",SUM('別紙様式2-2（４・５月分）'!P251:P253))</f>
        <v/>
      </c>
      <c r="AY330" s="1332" t="str">
        <f>IFERROR(VLOOKUP(K330,【参考】数式用!$AJ$2:$AK$24,2,FALSE),"")</f>
        <v/>
      </c>
      <c r="AZ330" s="1241" t="s">
        <v>2102</v>
      </c>
      <c r="BA330" s="1241" t="s">
        <v>2103</v>
      </c>
      <c r="BB330" s="1241" t="s">
        <v>2104</v>
      </c>
      <c r="BC330" s="1241" t="s">
        <v>2105</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2"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0"/>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2"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2185</v>
      </c>
      <c r="Q332" s="1397" t="str">
        <f>IFERROR(VLOOKUP('別紙様式2-2（４・５月分）'!AR251,【参考】数式用!$AT$5:$AV$22,3,FALSE),"")</f>
        <v/>
      </c>
      <c r="R332" s="1399" t="s">
        <v>2196</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0"/>
      <c r="AV332" s="1329" t="str">
        <f>IF(K330&lt;&gt;"","V列に色付け","")</f>
        <v/>
      </c>
      <c r="AW332" s="1330"/>
      <c r="AX332" s="1331"/>
      <c r="AY332" s="172"/>
      <c r="AZ332" s="172"/>
      <c r="BA332" s="172"/>
      <c r="BB332" s="172"/>
      <c r="BC332" s="172"/>
      <c r="BD332" s="172"/>
      <c r="BE332" s="172"/>
      <c r="BF332" s="172"/>
      <c r="BG332" s="172"/>
      <c r="BH332" s="172"/>
      <c r="BI332" s="172"/>
      <c r="BJ332" s="172"/>
      <c r="BK332" s="172"/>
      <c r="BL332" s="552" t="str">
        <f>G330</f>
        <v/>
      </c>
    </row>
    <row r="333" spans="1:64" ht="30" customHeight="1" thickBot="1">
      <c r="A333" s="1282"/>
      <c r="B333" s="1433"/>
      <c r="C333" s="1434"/>
      <c r="D333" s="1434"/>
      <c r="E333" s="1434"/>
      <c r="F333" s="1435"/>
      <c r="G333" s="1275"/>
      <c r="H333" s="1275"/>
      <c r="I333" s="1275"/>
      <c r="J333" s="1438"/>
      <c r="K333" s="1275"/>
      <c r="L333" s="1258"/>
      <c r="M333" s="1440"/>
      <c r="N333" s="659"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0"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329"/>
      <c r="AW333" s="661" t="str">
        <f>IF('別紙様式2-2（４・５月分）'!O253="","",'別紙様式2-2（４・５月分）'!O253)</f>
        <v/>
      </c>
      <c r="AX333" s="1331"/>
      <c r="AY333" s="172"/>
      <c r="AZ333" s="172"/>
      <c r="BA333" s="172"/>
      <c r="BB333" s="172"/>
      <c r="BC333" s="172"/>
      <c r="BD333" s="172"/>
      <c r="BE333" s="172"/>
      <c r="BF333" s="172"/>
      <c r="BG333" s="172"/>
      <c r="BH333" s="172"/>
      <c r="BI333" s="172"/>
      <c r="BJ333" s="172"/>
      <c r="BK333" s="172"/>
      <c r="BL333" s="552"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6"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2178</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5" t="str">
        <f t="shared" si="210"/>
        <v/>
      </c>
      <c r="AU334" s="660"/>
      <c r="AV334" s="1329" t="str">
        <f>IF(K334&lt;&gt;"","V列に色付け","")</f>
        <v/>
      </c>
      <c r="AW334" s="661" t="str">
        <f>IF('別紙様式2-2（４・５月分）'!O254="","",'別紙様式2-2（４・５月分）'!O254)</f>
        <v/>
      </c>
      <c r="AX334" s="1331" t="str">
        <f>IF(SUM('別紙様式2-2（４・５月分）'!P254:P256)=0,"",SUM('別紙様式2-2（４・５月分）'!P254:P256))</f>
        <v/>
      </c>
      <c r="AY334" s="1332" t="str">
        <f>IFERROR(VLOOKUP(K334,【参考】数式用!$AJ$2:$AK$24,2,FALSE),"")</f>
        <v/>
      </c>
      <c r="AZ334" s="1241" t="s">
        <v>2102</v>
      </c>
      <c r="BA334" s="1241" t="s">
        <v>2103</v>
      </c>
      <c r="BB334" s="1241" t="s">
        <v>2104</v>
      </c>
      <c r="BC334" s="1241" t="s">
        <v>2105</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2"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0"/>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2"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2185</v>
      </c>
      <c r="Q336" s="1397" t="str">
        <f>IFERROR(VLOOKUP('別紙様式2-2（４・５月分）'!AR254,【参考】数式用!$AT$5:$AV$22,3,FALSE),"")</f>
        <v/>
      </c>
      <c r="R336" s="1399" t="s">
        <v>2196</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0"/>
      <c r="AV336" s="1329" t="str">
        <f>IF(K334&lt;&gt;"","V列に色付け","")</f>
        <v/>
      </c>
      <c r="AW336" s="1330"/>
      <c r="AX336" s="1331"/>
      <c r="AY336" s="172"/>
      <c r="AZ336" s="172"/>
      <c r="BA336" s="172"/>
      <c r="BB336" s="172"/>
      <c r="BC336" s="172"/>
      <c r="BD336" s="172"/>
      <c r="BE336" s="172"/>
      <c r="BF336" s="172"/>
      <c r="BG336" s="172"/>
      <c r="BH336" s="172"/>
      <c r="BI336" s="172"/>
      <c r="BJ336" s="172"/>
      <c r="BK336" s="172"/>
      <c r="BL336" s="552" t="str">
        <f>G334</f>
        <v/>
      </c>
    </row>
    <row r="337" spans="1:64" ht="30" customHeight="1" thickBot="1">
      <c r="A337" s="1282"/>
      <c r="B337" s="1433"/>
      <c r="C337" s="1434"/>
      <c r="D337" s="1434"/>
      <c r="E337" s="1434"/>
      <c r="F337" s="1435"/>
      <c r="G337" s="1275"/>
      <c r="H337" s="1275"/>
      <c r="I337" s="1275"/>
      <c r="J337" s="1438"/>
      <c r="K337" s="1275"/>
      <c r="L337" s="1258"/>
      <c r="M337" s="1261"/>
      <c r="N337" s="659"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0"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329"/>
      <c r="AW337" s="661" t="str">
        <f>IF('別紙様式2-2（４・５月分）'!O256="","",'別紙様式2-2（４・５月分）'!O256)</f>
        <v/>
      </c>
      <c r="AX337" s="1331"/>
      <c r="AY337" s="172"/>
      <c r="AZ337" s="172"/>
      <c r="BA337" s="172"/>
      <c r="BB337" s="172"/>
      <c r="BC337" s="172"/>
      <c r="BD337" s="172"/>
      <c r="BE337" s="172"/>
      <c r="BF337" s="172"/>
      <c r="BG337" s="172"/>
      <c r="BH337" s="172"/>
      <c r="BI337" s="172"/>
      <c r="BJ337" s="172"/>
      <c r="BK337" s="172"/>
      <c r="BL337" s="552"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6"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2178</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5" t="str">
        <f t="shared" ref="AT338:AT398" si="262">IF(AV338="","",IF(V338&lt;O338,"！加算の要件上は問題ありませんが、令和６年４・５月と比較して令和６年６月に加算率が下がる計画になっています。",""))</f>
        <v/>
      </c>
      <c r="AU338" s="660"/>
      <c r="AV338" s="1329" t="str">
        <f>IF(K338&lt;&gt;"","V列に色付け","")</f>
        <v/>
      </c>
      <c r="AW338" s="661" t="str">
        <f>IF('別紙様式2-2（４・５月分）'!O257="","",'別紙様式2-2（４・５月分）'!O257)</f>
        <v/>
      </c>
      <c r="AX338" s="1331" t="str">
        <f>IF(SUM('別紙様式2-2（４・５月分）'!P257:P259)=0,"",SUM('別紙様式2-2（４・５月分）'!P257:P259))</f>
        <v/>
      </c>
      <c r="AY338" s="1332" t="str">
        <f>IFERROR(VLOOKUP(K338,【参考】数式用!$AJ$2:$AK$24,2,FALSE),"")</f>
        <v/>
      </c>
      <c r="AZ338" s="1241" t="s">
        <v>2102</v>
      </c>
      <c r="BA338" s="1241" t="s">
        <v>2103</v>
      </c>
      <c r="BB338" s="1241" t="s">
        <v>2104</v>
      </c>
      <c r="BC338" s="1241" t="s">
        <v>2105</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2"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2"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2185</v>
      </c>
      <c r="Q340" s="1397" t="str">
        <f>IFERROR(VLOOKUP('別紙様式2-2（４・５月分）'!AR257,【参考】数式用!$AT$5:$AV$22,3,FALSE),"")</f>
        <v/>
      </c>
      <c r="R340" s="1399" t="s">
        <v>2196</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0"/>
      <c r="AV340" s="1329" t="str">
        <f>IF(K338&lt;&gt;"","V列に色付け","")</f>
        <v/>
      </c>
      <c r="AW340" s="1330"/>
      <c r="AX340" s="1331"/>
      <c r="AY340" s="172"/>
      <c r="AZ340" s="172"/>
      <c r="BA340" s="172"/>
      <c r="BB340" s="172"/>
      <c r="BC340" s="172"/>
      <c r="BD340" s="172"/>
      <c r="BE340" s="172"/>
      <c r="BF340" s="172"/>
      <c r="BG340" s="172"/>
      <c r="BH340" s="172"/>
      <c r="BI340" s="172"/>
      <c r="BJ340" s="172"/>
      <c r="BK340" s="172"/>
      <c r="BL340" s="552" t="str">
        <f>G338</f>
        <v/>
      </c>
    </row>
    <row r="341" spans="1:64" ht="30" customHeight="1" thickBot="1">
      <c r="A341" s="1282"/>
      <c r="B341" s="1433"/>
      <c r="C341" s="1434"/>
      <c r="D341" s="1434"/>
      <c r="E341" s="1434"/>
      <c r="F341" s="1435"/>
      <c r="G341" s="1275"/>
      <c r="H341" s="1275"/>
      <c r="I341" s="1275"/>
      <c r="J341" s="1438"/>
      <c r="K341" s="1275"/>
      <c r="L341" s="1258"/>
      <c r="M341" s="1440"/>
      <c r="N341" s="659"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0"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329"/>
      <c r="AW341" s="661" t="str">
        <f>IF('別紙様式2-2（４・５月分）'!O259="","",'別紙様式2-2（４・５月分）'!O259)</f>
        <v/>
      </c>
      <c r="AX341" s="1331"/>
      <c r="AY341" s="172"/>
      <c r="AZ341" s="172"/>
      <c r="BA341" s="172"/>
      <c r="BB341" s="172"/>
      <c r="BC341" s="172"/>
      <c r="BD341" s="172"/>
      <c r="BE341" s="172"/>
      <c r="BF341" s="172"/>
      <c r="BG341" s="172"/>
      <c r="BH341" s="172"/>
      <c r="BI341" s="172"/>
      <c r="BJ341" s="172"/>
      <c r="BK341" s="172"/>
      <c r="BL341" s="552"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6"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2178</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5" t="str">
        <f t="shared" si="262"/>
        <v/>
      </c>
      <c r="AU342" s="660"/>
      <c r="AV342" s="1329" t="str">
        <f>IF(K342&lt;&gt;"","V列に色付け","")</f>
        <v/>
      </c>
      <c r="AW342" s="661" t="str">
        <f>IF('別紙様式2-2（４・５月分）'!O260="","",'別紙様式2-2（４・５月分）'!O260)</f>
        <v/>
      </c>
      <c r="AX342" s="1331" t="str">
        <f>IF(SUM('別紙様式2-2（４・５月分）'!P260:P262)=0,"",SUM('別紙様式2-2（４・５月分）'!P260:P262))</f>
        <v/>
      </c>
      <c r="AY342" s="1332" t="str">
        <f>IFERROR(VLOOKUP(K342,【参考】数式用!$AJ$2:$AK$24,2,FALSE),"")</f>
        <v/>
      </c>
      <c r="AZ342" s="1241" t="s">
        <v>2102</v>
      </c>
      <c r="BA342" s="1241" t="s">
        <v>2103</v>
      </c>
      <c r="BB342" s="1241" t="s">
        <v>2104</v>
      </c>
      <c r="BC342" s="1241" t="s">
        <v>2105</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2"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0"/>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2"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2185</v>
      </c>
      <c r="Q344" s="1397" t="str">
        <f>IFERROR(VLOOKUP('別紙様式2-2（４・５月分）'!AR260,【参考】数式用!$AT$5:$AV$22,3,FALSE),"")</f>
        <v/>
      </c>
      <c r="R344" s="1399" t="s">
        <v>2196</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0"/>
      <c r="AV344" s="1329" t="str">
        <f>IF(K342&lt;&gt;"","V列に色付け","")</f>
        <v/>
      </c>
      <c r="AW344" s="1330"/>
      <c r="AX344" s="1331"/>
      <c r="AY344" s="172"/>
      <c r="AZ344" s="172"/>
      <c r="BA344" s="172"/>
      <c r="BB344" s="172"/>
      <c r="BC344" s="172"/>
      <c r="BD344" s="172"/>
      <c r="BE344" s="172"/>
      <c r="BF344" s="172"/>
      <c r="BG344" s="172"/>
      <c r="BH344" s="172"/>
      <c r="BI344" s="172"/>
      <c r="BJ344" s="172"/>
      <c r="BK344" s="172"/>
      <c r="BL344" s="552" t="str">
        <f>G342</f>
        <v/>
      </c>
    </row>
    <row r="345" spans="1:64" ht="30" customHeight="1" thickBot="1">
      <c r="A345" s="1282"/>
      <c r="B345" s="1433"/>
      <c r="C345" s="1434"/>
      <c r="D345" s="1434"/>
      <c r="E345" s="1434"/>
      <c r="F345" s="1435"/>
      <c r="G345" s="1275"/>
      <c r="H345" s="1275"/>
      <c r="I345" s="1275"/>
      <c r="J345" s="1438"/>
      <c r="K345" s="1275"/>
      <c r="L345" s="1258"/>
      <c r="M345" s="1261"/>
      <c r="N345" s="659"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0"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329"/>
      <c r="AW345" s="661" t="str">
        <f>IF('別紙様式2-2（４・５月分）'!O262="","",'別紙様式2-2（４・５月分）'!O262)</f>
        <v/>
      </c>
      <c r="AX345" s="1331"/>
      <c r="AY345" s="172"/>
      <c r="AZ345" s="172"/>
      <c r="BA345" s="172"/>
      <c r="BB345" s="172"/>
      <c r="BC345" s="172"/>
      <c r="BD345" s="172"/>
      <c r="BE345" s="172"/>
      <c r="BF345" s="172"/>
      <c r="BG345" s="172"/>
      <c r="BH345" s="172"/>
      <c r="BI345" s="172"/>
      <c r="BJ345" s="172"/>
      <c r="BK345" s="172"/>
      <c r="BL345" s="552"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6"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2178</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5" t="str">
        <f t="shared" si="262"/>
        <v/>
      </c>
      <c r="AU346" s="660"/>
      <c r="AV346" s="1329" t="str">
        <f>IF(K346&lt;&gt;"","V列に色付け","")</f>
        <v/>
      </c>
      <c r="AW346" s="661" t="str">
        <f>IF('別紙様式2-2（４・５月分）'!O263="","",'別紙様式2-2（４・５月分）'!O263)</f>
        <v/>
      </c>
      <c r="AX346" s="1331" t="str">
        <f>IF(SUM('別紙様式2-2（４・５月分）'!P263:P265)=0,"",SUM('別紙様式2-2（４・５月分）'!P263:P265))</f>
        <v/>
      </c>
      <c r="AY346" s="1332" t="str">
        <f>IFERROR(VLOOKUP(K346,【参考】数式用!$AJ$2:$AK$24,2,FALSE),"")</f>
        <v/>
      </c>
      <c r="AZ346" s="1241" t="s">
        <v>2102</v>
      </c>
      <c r="BA346" s="1241" t="s">
        <v>2103</v>
      </c>
      <c r="BB346" s="1241" t="s">
        <v>2104</v>
      </c>
      <c r="BC346" s="1241" t="s">
        <v>2105</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2"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0"/>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2"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2185</v>
      </c>
      <c r="Q348" s="1397" t="str">
        <f>IFERROR(VLOOKUP('別紙様式2-2（４・５月分）'!AR263,【参考】数式用!$AT$5:$AV$22,3,FALSE),"")</f>
        <v/>
      </c>
      <c r="R348" s="1399" t="s">
        <v>2196</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0"/>
      <c r="AV348" s="1329" t="str">
        <f>IF(K346&lt;&gt;"","V列に色付け","")</f>
        <v/>
      </c>
      <c r="AW348" s="1330"/>
      <c r="AX348" s="1331"/>
      <c r="AY348" s="172"/>
      <c r="AZ348" s="172"/>
      <c r="BA348" s="172"/>
      <c r="BB348" s="172"/>
      <c r="BC348" s="172"/>
      <c r="BD348" s="172"/>
      <c r="BE348" s="172"/>
      <c r="BF348" s="172"/>
      <c r="BG348" s="172"/>
      <c r="BH348" s="172"/>
      <c r="BI348" s="172"/>
      <c r="BJ348" s="172"/>
      <c r="BK348" s="172"/>
      <c r="BL348" s="552" t="str">
        <f>G346</f>
        <v/>
      </c>
    </row>
    <row r="349" spans="1:64" ht="30" customHeight="1" thickBot="1">
      <c r="A349" s="1282"/>
      <c r="B349" s="1433"/>
      <c r="C349" s="1434"/>
      <c r="D349" s="1434"/>
      <c r="E349" s="1434"/>
      <c r="F349" s="1435"/>
      <c r="G349" s="1275"/>
      <c r="H349" s="1275"/>
      <c r="I349" s="1275"/>
      <c r="J349" s="1438"/>
      <c r="K349" s="1275"/>
      <c r="L349" s="1258"/>
      <c r="M349" s="1440"/>
      <c r="N349" s="659"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0"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329"/>
      <c r="AW349" s="661" t="str">
        <f>IF('別紙様式2-2（４・５月分）'!O265="","",'別紙様式2-2（４・５月分）'!O265)</f>
        <v/>
      </c>
      <c r="AX349" s="1331"/>
      <c r="AY349" s="172"/>
      <c r="AZ349" s="172"/>
      <c r="BA349" s="172"/>
      <c r="BB349" s="172"/>
      <c r="BC349" s="172"/>
      <c r="BD349" s="172"/>
      <c r="BE349" s="172"/>
      <c r="BF349" s="172"/>
      <c r="BG349" s="172"/>
      <c r="BH349" s="172"/>
      <c r="BI349" s="172"/>
      <c r="BJ349" s="172"/>
      <c r="BK349" s="172"/>
      <c r="BL349" s="552"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6"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2178</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5" t="str">
        <f t="shared" si="262"/>
        <v/>
      </c>
      <c r="AU350" s="660"/>
      <c r="AV350" s="1329" t="str">
        <f>IF(K350&lt;&gt;"","V列に色付け","")</f>
        <v/>
      </c>
      <c r="AW350" s="661" t="str">
        <f>IF('別紙様式2-2（４・５月分）'!O266="","",'別紙様式2-2（４・５月分）'!O266)</f>
        <v/>
      </c>
      <c r="AX350" s="1331" t="str">
        <f>IF(SUM('別紙様式2-2（４・５月分）'!P266:P268)=0,"",SUM('別紙様式2-2（４・５月分）'!P266:P268))</f>
        <v/>
      </c>
      <c r="AY350" s="1332" t="str">
        <f>IFERROR(VLOOKUP(K350,【参考】数式用!$AJ$2:$AK$24,2,FALSE),"")</f>
        <v/>
      </c>
      <c r="AZ350" s="1241" t="s">
        <v>2102</v>
      </c>
      <c r="BA350" s="1241" t="s">
        <v>2103</v>
      </c>
      <c r="BB350" s="1241" t="s">
        <v>2104</v>
      </c>
      <c r="BC350" s="1241" t="s">
        <v>2105</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2"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0"/>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2"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2185</v>
      </c>
      <c r="Q352" s="1397" t="str">
        <f>IFERROR(VLOOKUP('別紙様式2-2（４・５月分）'!AR266,【参考】数式用!$AT$5:$AV$22,3,FALSE),"")</f>
        <v/>
      </c>
      <c r="R352" s="1399" t="s">
        <v>2196</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0"/>
      <c r="AV352" s="1329" t="str">
        <f>IF(K350&lt;&gt;"","V列に色付け","")</f>
        <v/>
      </c>
      <c r="AW352" s="1330"/>
      <c r="AX352" s="1331"/>
      <c r="AY352" s="172"/>
      <c r="AZ352" s="172"/>
      <c r="BA352" s="172"/>
      <c r="BB352" s="172"/>
      <c r="BC352" s="172"/>
      <c r="BD352" s="172"/>
      <c r="BE352" s="172"/>
      <c r="BF352" s="172"/>
      <c r="BG352" s="172"/>
      <c r="BH352" s="172"/>
      <c r="BI352" s="172"/>
      <c r="BJ352" s="172"/>
      <c r="BK352" s="172"/>
      <c r="BL352" s="552" t="str">
        <f>G350</f>
        <v/>
      </c>
    </row>
    <row r="353" spans="1:64" ht="30" customHeight="1" thickBot="1">
      <c r="A353" s="1282"/>
      <c r="B353" s="1433"/>
      <c r="C353" s="1434"/>
      <c r="D353" s="1434"/>
      <c r="E353" s="1434"/>
      <c r="F353" s="1435"/>
      <c r="G353" s="1275"/>
      <c r="H353" s="1275"/>
      <c r="I353" s="1275"/>
      <c r="J353" s="1438"/>
      <c r="K353" s="1275"/>
      <c r="L353" s="1258"/>
      <c r="M353" s="1261"/>
      <c r="N353" s="659"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0"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329"/>
      <c r="AW353" s="661" t="str">
        <f>IF('別紙様式2-2（４・５月分）'!O268="","",'別紙様式2-2（４・５月分）'!O268)</f>
        <v/>
      </c>
      <c r="AX353" s="1331"/>
      <c r="AY353" s="172"/>
      <c r="AZ353" s="172"/>
      <c r="BA353" s="172"/>
      <c r="BB353" s="172"/>
      <c r="BC353" s="172"/>
      <c r="BD353" s="172"/>
      <c r="BE353" s="172"/>
      <c r="BF353" s="172"/>
      <c r="BG353" s="172"/>
      <c r="BH353" s="172"/>
      <c r="BI353" s="172"/>
      <c r="BJ353" s="172"/>
      <c r="BK353" s="172"/>
      <c r="BL353" s="552"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6"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2178</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5" t="str">
        <f t="shared" si="262"/>
        <v/>
      </c>
      <c r="AU354" s="660"/>
      <c r="AV354" s="1329" t="str">
        <f>IF(K354&lt;&gt;"","V列に色付け","")</f>
        <v/>
      </c>
      <c r="AW354" s="661" t="str">
        <f>IF('別紙様式2-2（４・５月分）'!O269="","",'別紙様式2-2（４・５月分）'!O269)</f>
        <v/>
      </c>
      <c r="AX354" s="1331" t="str">
        <f>IF(SUM('別紙様式2-2（４・５月分）'!P269:P271)=0,"",SUM('別紙様式2-2（４・５月分）'!P269:P271))</f>
        <v/>
      </c>
      <c r="AY354" s="1332" t="str">
        <f>IFERROR(VLOOKUP(K354,【参考】数式用!$AJ$2:$AK$24,2,FALSE),"")</f>
        <v/>
      </c>
      <c r="AZ354" s="1241" t="s">
        <v>2102</v>
      </c>
      <c r="BA354" s="1241" t="s">
        <v>2103</v>
      </c>
      <c r="BB354" s="1241" t="s">
        <v>2104</v>
      </c>
      <c r="BC354" s="1241" t="s">
        <v>2105</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2"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0"/>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2"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2185</v>
      </c>
      <c r="Q356" s="1397" t="str">
        <f>IFERROR(VLOOKUP('別紙様式2-2（４・５月分）'!AR269,【参考】数式用!$AT$5:$AV$22,3,FALSE),"")</f>
        <v/>
      </c>
      <c r="R356" s="1399" t="s">
        <v>2196</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0"/>
      <c r="AV356" s="1329" t="str">
        <f>IF(K354&lt;&gt;"","V列に色付け","")</f>
        <v/>
      </c>
      <c r="AW356" s="1330"/>
      <c r="AX356" s="1331"/>
      <c r="AY356" s="172"/>
      <c r="AZ356" s="172"/>
      <c r="BA356" s="172"/>
      <c r="BB356" s="172"/>
      <c r="BC356" s="172"/>
      <c r="BD356" s="172"/>
      <c r="BE356" s="172"/>
      <c r="BF356" s="172"/>
      <c r="BG356" s="172"/>
      <c r="BH356" s="172"/>
      <c r="BI356" s="172"/>
      <c r="BJ356" s="172"/>
      <c r="BK356" s="172"/>
      <c r="BL356" s="552" t="str">
        <f>G354</f>
        <v/>
      </c>
    </row>
    <row r="357" spans="1:64" ht="30" customHeight="1" thickBot="1">
      <c r="A357" s="1282"/>
      <c r="B357" s="1433"/>
      <c r="C357" s="1434"/>
      <c r="D357" s="1434"/>
      <c r="E357" s="1434"/>
      <c r="F357" s="1435"/>
      <c r="G357" s="1275"/>
      <c r="H357" s="1275"/>
      <c r="I357" s="1275"/>
      <c r="J357" s="1438"/>
      <c r="K357" s="1275"/>
      <c r="L357" s="1258"/>
      <c r="M357" s="1440"/>
      <c r="N357" s="659"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0"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329"/>
      <c r="AW357" s="661" t="str">
        <f>IF('別紙様式2-2（４・５月分）'!O271="","",'別紙様式2-2（４・５月分）'!O271)</f>
        <v/>
      </c>
      <c r="AX357" s="1331"/>
      <c r="AY357" s="172"/>
      <c r="AZ357" s="172"/>
      <c r="BA357" s="172"/>
      <c r="BB357" s="172"/>
      <c r="BC357" s="172"/>
      <c r="BD357" s="172"/>
      <c r="BE357" s="172"/>
      <c r="BF357" s="172"/>
      <c r="BG357" s="172"/>
      <c r="BH357" s="172"/>
      <c r="BI357" s="172"/>
      <c r="BJ357" s="172"/>
      <c r="BK357" s="172"/>
      <c r="BL357" s="552"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6"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2178</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5" t="str">
        <f t="shared" si="262"/>
        <v/>
      </c>
      <c r="AU358" s="660"/>
      <c r="AV358" s="1329" t="str">
        <f>IF(K358&lt;&gt;"","V列に色付け","")</f>
        <v/>
      </c>
      <c r="AW358" s="661" t="str">
        <f>IF('別紙様式2-2（４・５月分）'!O272="","",'別紙様式2-2（４・５月分）'!O272)</f>
        <v/>
      </c>
      <c r="AX358" s="1331" t="str">
        <f>IF(SUM('別紙様式2-2（４・５月分）'!P272:P274)=0,"",SUM('別紙様式2-2（４・５月分）'!P272:P274))</f>
        <v/>
      </c>
      <c r="AY358" s="1332" t="str">
        <f>IFERROR(VLOOKUP(K358,【参考】数式用!$AJ$2:$AK$24,2,FALSE),"")</f>
        <v/>
      </c>
      <c r="AZ358" s="1241" t="s">
        <v>2102</v>
      </c>
      <c r="BA358" s="1241" t="s">
        <v>2103</v>
      </c>
      <c r="BB358" s="1241" t="s">
        <v>2104</v>
      </c>
      <c r="BC358" s="1241" t="s">
        <v>2105</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2"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0"/>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2"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2185</v>
      </c>
      <c r="Q360" s="1397" t="str">
        <f>IFERROR(VLOOKUP('別紙様式2-2（４・５月分）'!AR272,【参考】数式用!$AT$5:$AV$22,3,FALSE),"")</f>
        <v/>
      </c>
      <c r="R360" s="1399" t="s">
        <v>2196</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0"/>
      <c r="AV360" s="1329" t="str">
        <f>IF(K358&lt;&gt;"","V列に色付け","")</f>
        <v/>
      </c>
      <c r="AW360" s="1330"/>
      <c r="AX360" s="1331"/>
      <c r="AY360" s="172"/>
      <c r="AZ360" s="172"/>
      <c r="BA360" s="172"/>
      <c r="BB360" s="172"/>
      <c r="BC360" s="172"/>
      <c r="BD360" s="172"/>
      <c r="BE360" s="172"/>
      <c r="BF360" s="172"/>
      <c r="BG360" s="172"/>
      <c r="BH360" s="172"/>
      <c r="BI360" s="172"/>
      <c r="BJ360" s="172"/>
      <c r="BK360" s="172"/>
      <c r="BL360" s="552" t="str">
        <f>G358</f>
        <v/>
      </c>
    </row>
    <row r="361" spans="1:64" ht="30" customHeight="1" thickBot="1">
      <c r="A361" s="1282"/>
      <c r="B361" s="1433"/>
      <c r="C361" s="1434"/>
      <c r="D361" s="1434"/>
      <c r="E361" s="1434"/>
      <c r="F361" s="1435"/>
      <c r="G361" s="1275"/>
      <c r="H361" s="1275"/>
      <c r="I361" s="1275"/>
      <c r="J361" s="1438"/>
      <c r="K361" s="1275"/>
      <c r="L361" s="1258"/>
      <c r="M361" s="1261"/>
      <c r="N361" s="659"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0"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329"/>
      <c r="AW361" s="661" t="str">
        <f>IF('別紙様式2-2（４・５月分）'!O274="","",'別紙様式2-2（４・５月分）'!O274)</f>
        <v/>
      </c>
      <c r="AX361" s="1331"/>
      <c r="AY361" s="172"/>
      <c r="AZ361" s="172"/>
      <c r="BA361" s="172"/>
      <c r="BB361" s="172"/>
      <c r="BC361" s="172"/>
      <c r="BD361" s="172"/>
      <c r="BE361" s="172"/>
      <c r="BF361" s="172"/>
      <c r="BG361" s="172"/>
      <c r="BH361" s="172"/>
      <c r="BI361" s="172"/>
      <c r="BJ361" s="172"/>
      <c r="BK361" s="172"/>
      <c r="BL361" s="552"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6"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2178</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5" t="str">
        <f t="shared" si="262"/>
        <v/>
      </c>
      <c r="AU362" s="660"/>
      <c r="AV362" s="1329" t="str">
        <f>IF(K362&lt;&gt;"","V列に色付け","")</f>
        <v/>
      </c>
      <c r="AW362" s="661" t="str">
        <f>IF('別紙様式2-2（４・５月分）'!O275="","",'別紙様式2-2（４・５月分）'!O275)</f>
        <v/>
      </c>
      <c r="AX362" s="1331" t="str">
        <f>IF(SUM('別紙様式2-2（４・５月分）'!P275:P277)=0,"",SUM('別紙様式2-2（４・５月分）'!P275:P277))</f>
        <v/>
      </c>
      <c r="AY362" s="1332" t="str">
        <f>IFERROR(VLOOKUP(K362,【参考】数式用!$AJ$2:$AK$24,2,FALSE),"")</f>
        <v/>
      </c>
      <c r="AZ362" s="1241" t="s">
        <v>2102</v>
      </c>
      <c r="BA362" s="1241" t="s">
        <v>2103</v>
      </c>
      <c r="BB362" s="1241" t="s">
        <v>2104</v>
      </c>
      <c r="BC362" s="1241" t="s">
        <v>2105</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2"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0"/>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2"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2185</v>
      </c>
      <c r="Q364" s="1397" t="str">
        <f>IFERROR(VLOOKUP('別紙様式2-2（４・５月分）'!AR275,【参考】数式用!$AT$5:$AV$22,3,FALSE),"")</f>
        <v/>
      </c>
      <c r="R364" s="1399" t="s">
        <v>2196</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0"/>
      <c r="AV364" s="1329" t="str">
        <f>IF(K362&lt;&gt;"","V列に色付け","")</f>
        <v/>
      </c>
      <c r="AW364" s="1330"/>
      <c r="AX364" s="1331"/>
      <c r="AY364" s="172"/>
      <c r="AZ364" s="172"/>
      <c r="BA364" s="172"/>
      <c r="BB364" s="172"/>
      <c r="BC364" s="172"/>
      <c r="BD364" s="172"/>
      <c r="BE364" s="172"/>
      <c r="BF364" s="172"/>
      <c r="BG364" s="172"/>
      <c r="BH364" s="172"/>
      <c r="BI364" s="172"/>
      <c r="BJ364" s="172"/>
      <c r="BK364" s="172"/>
      <c r="BL364" s="552" t="str">
        <f>G362</f>
        <v/>
      </c>
    </row>
    <row r="365" spans="1:64" ht="30" customHeight="1" thickBot="1">
      <c r="A365" s="1282"/>
      <c r="B365" s="1433"/>
      <c r="C365" s="1434"/>
      <c r="D365" s="1434"/>
      <c r="E365" s="1434"/>
      <c r="F365" s="1435"/>
      <c r="G365" s="1275"/>
      <c r="H365" s="1275"/>
      <c r="I365" s="1275"/>
      <c r="J365" s="1438"/>
      <c r="K365" s="1275"/>
      <c r="L365" s="1258"/>
      <c r="M365" s="1440"/>
      <c r="N365" s="659"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0"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329"/>
      <c r="AW365" s="661" t="str">
        <f>IF('別紙様式2-2（４・５月分）'!O277="","",'別紙様式2-2（４・５月分）'!O277)</f>
        <v/>
      </c>
      <c r="AX365" s="1331"/>
      <c r="AY365" s="172"/>
      <c r="AZ365" s="172"/>
      <c r="BA365" s="172"/>
      <c r="BB365" s="172"/>
      <c r="BC365" s="172"/>
      <c r="BD365" s="172"/>
      <c r="BE365" s="172"/>
      <c r="BF365" s="172"/>
      <c r="BG365" s="172"/>
      <c r="BH365" s="172"/>
      <c r="BI365" s="172"/>
      <c r="BJ365" s="172"/>
      <c r="BK365" s="172"/>
      <c r="BL365" s="552"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6"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2178</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5" t="str">
        <f t="shared" si="262"/>
        <v/>
      </c>
      <c r="AU366" s="660"/>
      <c r="AV366" s="1329" t="str">
        <f>IF(K366&lt;&gt;"","V列に色付け","")</f>
        <v/>
      </c>
      <c r="AW366" s="661" t="str">
        <f>IF('別紙様式2-2（４・５月分）'!O278="","",'別紙様式2-2（４・５月分）'!O278)</f>
        <v/>
      </c>
      <c r="AX366" s="1331" t="str">
        <f>IF(SUM('別紙様式2-2（４・５月分）'!P278:P280)=0,"",SUM('別紙様式2-2（４・５月分）'!P278:P280))</f>
        <v/>
      </c>
      <c r="AY366" s="1332" t="str">
        <f>IFERROR(VLOOKUP(K366,【参考】数式用!$AJ$2:$AK$24,2,FALSE),"")</f>
        <v/>
      </c>
      <c r="AZ366" s="1241" t="s">
        <v>2102</v>
      </c>
      <c r="BA366" s="1241" t="s">
        <v>2103</v>
      </c>
      <c r="BB366" s="1241" t="s">
        <v>2104</v>
      </c>
      <c r="BC366" s="1241" t="s">
        <v>2105</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2"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0"/>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2"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2185</v>
      </c>
      <c r="Q368" s="1397" t="str">
        <f>IFERROR(VLOOKUP('別紙様式2-2（４・５月分）'!AR278,【参考】数式用!$AT$5:$AV$22,3,FALSE),"")</f>
        <v/>
      </c>
      <c r="R368" s="1399" t="s">
        <v>2196</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0"/>
      <c r="AV368" s="1329" t="str">
        <f>IF(K366&lt;&gt;"","V列に色付け","")</f>
        <v/>
      </c>
      <c r="AW368" s="1330"/>
      <c r="AX368" s="1331"/>
      <c r="AY368" s="172"/>
      <c r="AZ368" s="172"/>
      <c r="BA368" s="172"/>
      <c r="BB368" s="172"/>
      <c r="BC368" s="172"/>
      <c r="BD368" s="172"/>
      <c r="BE368" s="172"/>
      <c r="BF368" s="172"/>
      <c r="BG368" s="172"/>
      <c r="BH368" s="172"/>
      <c r="BI368" s="172"/>
      <c r="BJ368" s="172"/>
      <c r="BK368" s="172"/>
      <c r="BL368" s="552" t="str">
        <f>G366</f>
        <v/>
      </c>
    </row>
    <row r="369" spans="1:64" ht="30" customHeight="1" thickBot="1">
      <c r="A369" s="1282"/>
      <c r="B369" s="1433"/>
      <c r="C369" s="1434"/>
      <c r="D369" s="1434"/>
      <c r="E369" s="1434"/>
      <c r="F369" s="1435"/>
      <c r="G369" s="1275"/>
      <c r="H369" s="1275"/>
      <c r="I369" s="1275"/>
      <c r="J369" s="1438"/>
      <c r="K369" s="1275"/>
      <c r="L369" s="1258"/>
      <c r="M369" s="1261"/>
      <c r="N369" s="659"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0"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329"/>
      <c r="AW369" s="661" t="str">
        <f>IF('別紙様式2-2（４・５月分）'!O280="","",'別紙様式2-2（４・５月分）'!O280)</f>
        <v/>
      </c>
      <c r="AX369" s="1331"/>
      <c r="AY369" s="172"/>
      <c r="AZ369" s="172"/>
      <c r="BA369" s="172"/>
      <c r="BB369" s="172"/>
      <c r="BC369" s="172"/>
      <c r="BD369" s="172"/>
      <c r="BE369" s="172"/>
      <c r="BF369" s="172"/>
      <c r="BG369" s="172"/>
      <c r="BH369" s="172"/>
      <c r="BI369" s="172"/>
      <c r="BJ369" s="172"/>
      <c r="BK369" s="172"/>
      <c r="BL369" s="552"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6"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2178</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5" t="str">
        <f t="shared" si="262"/>
        <v/>
      </c>
      <c r="AU370" s="660"/>
      <c r="AV370" s="1329" t="str">
        <f>IF(K370&lt;&gt;"","V列に色付け","")</f>
        <v/>
      </c>
      <c r="AW370" s="661" t="str">
        <f>IF('別紙様式2-2（４・５月分）'!O281="","",'別紙様式2-2（４・５月分）'!O281)</f>
        <v/>
      </c>
      <c r="AX370" s="1331" t="str">
        <f>IF(SUM('別紙様式2-2（４・５月分）'!P281:P283)=0,"",SUM('別紙様式2-2（４・５月分）'!P281:P283))</f>
        <v/>
      </c>
      <c r="AY370" s="1332" t="str">
        <f>IFERROR(VLOOKUP(K370,【参考】数式用!$AJ$2:$AK$24,2,FALSE),"")</f>
        <v/>
      </c>
      <c r="AZ370" s="1241" t="s">
        <v>2102</v>
      </c>
      <c r="BA370" s="1241" t="s">
        <v>2103</v>
      </c>
      <c r="BB370" s="1241" t="s">
        <v>2104</v>
      </c>
      <c r="BC370" s="1241" t="s">
        <v>2105</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2"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0"/>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2"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2185</v>
      </c>
      <c r="Q372" s="1397" t="str">
        <f>IFERROR(VLOOKUP('別紙様式2-2（４・５月分）'!AR281,【参考】数式用!$AT$5:$AV$22,3,FALSE),"")</f>
        <v/>
      </c>
      <c r="R372" s="1399" t="s">
        <v>2196</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0"/>
      <c r="AV372" s="1329" t="str">
        <f>IF(K370&lt;&gt;"","V列に色付け","")</f>
        <v/>
      </c>
      <c r="AW372" s="1330"/>
      <c r="AX372" s="1331"/>
      <c r="AY372" s="172"/>
      <c r="AZ372" s="172"/>
      <c r="BA372" s="172"/>
      <c r="BB372" s="172"/>
      <c r="BC372" s="172"/>
      <c r="BD372" s="172"/>
      <c r="BE372" s="172"/>
      <c r="BF372" s="172"/>
      <c r="BG372" s="172"/>
      <c r="BH372" s="172"/>
      <c r="BI372" s="172"/>
      <c r="BJ372" s="172"/>
      <c r="BK372" s="172"/>
      <c r="BL372" s="552" t="str">
        <f>G370</f>
        <v/>
      </c>
    </row>
    <row r="373" spans="1:64" ht="30" customHeight="1" thickBot="1">
      <c r="A373" s="1282"/>
      <c r="B373" s="1433"/>
      <c r="C373" s="1434"/>
      <c r="D373" s="1434"/>
      <c r="E373" s="1434"/>
      <c r="F373" s="1435"/>
      <c r="G373" s="1275"/>
      <c r="H373" s="1275"/>
      <c r="I373" s="1275"/>
      <c r="J373" s="1438"/>
      <c r="K373" s="1275"/>
      <c r="L373" s="1258"/>
      <c r="M373" s="1440"/>
      <c r="N373" s="659"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0"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329"/>
      <c r="AW373" s="661" t="str">
        <f>IF('別紙様式2-2（４・５月分）'!O283="","",'別紙様式2-2（４・５月分）'!O283)</f>
        <v/>
      </c>
      <c r="AX373" s="1331"/>
      <c r="AY373" s="172"/>
      <c r="AZ373" s="172"/>
      <c r="BA373" s="172"/>
      <c r="BB373" s="172"/>
      <c r="BC373" s="172"/>
      <c r="BD373" s="172"/>
      <c r="BE373" s="172"/>
      <c r="BF373" s="172"/>
      <c r="BG373" s="172"/>
      <c r="BH373" s="172"/>
      <c r="BI373" s="172"/>
      <c r="BJ373" s="172"/>
      <c r="BK373" s="172"/>
      <c r="BL373" s="552"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6"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2178</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5" t="str">
        <f t="shared" si="262"/>
        <v/>
      </c>
      <c r="AU374" s="660"/>
      <c r="AV374" s="1329" t="str">
        <f>IF(K374&lt;&gt;"","V列に色付け","")</f>
        <v/>
      </c>
      <c r="AW374" s="661" t="str">
        <f>IF('別紙様式2-2（４・５月分）'!O284="","",'別紙様式2-2（４・５月分）'!O284)</f>
        <v/>
      </c>
      <c r="AX374" s="1331" t="str">
        <f>IF(SUM('別紙様式2-2（４・５月分）'!P284:P286)=0,"",SUM('別紙様式2-2（４・５月分）'!P284:P286))</f>
        <v/>
      </c>
      <c r="AY374" s="1332" t="str">
        <f>IFERROR(VLOOKUP(K374,【参考】数式用!$AJ$2:$AK$24,2,FALSE),"")</f>
        <v/>
      </c>
      <c r="AZ374" s="1241" t="s">
        <v>2102</v>
      </c>
      <c r="BA374" s="1241" t="s">
        <v>2103</v>
      </c>
      <c r="BB374" s="1241" t="s">
        <v>2104</v>
      </c>
      <c r="BC374" s="1241" t="s">
        <v>2105</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2"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0"/>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2"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2185</v>
      </c>
      <c r="Q376" s="1397" t="str">
        <f>IFERROR(VLOOKUP('別紙様式2-2（４・５月分）'!AR284,【参考】数式用!$AT$5:$AV$22,3,FALSE),"")</f>
        <v/>
      </c>
      <c r="R376" s="1399" t="s">
        <v>2196</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0"/>
      <c r="AV376" s="1329" t="str">
        <f>IF(K374&lt;&gt;"","V列に色付け","")</f>
        <v/>
      </c>
      <c r="AW376" s="1330"/>
      <c r="AX376" s="1331"/>
      <c r="AY376" s="172"/>
      <c r="AZ376" s="172"/>
      <c r="BA376" s="172"/>
      <c r="BB376" s="172"/>
      <c r="BC376" s="172"/>
      <c r="BD376" s="172"/>
      <c r="BE376" s="172"/>
      <c r="BF376" s="172"/>
      <c r="BG376" s="172"/>
      <c r="BH376" s="172"/>
      <c r="BI376" s="172"/>
      <c r="BJ376" s="172"/>
      <c r="BK376" s="172"/>
      <c r="BL376" s="552" t="str">
        <f>G374</f>
        <v/>
      </c>
    </row>
    <row r="377" spans="1:64" ht="30" customHeight="1" thickBot="1">
      <c r="A377" s="1282"/>
      <c r="B377" s="1433"/>
      <c r="C377" s="1434"/>
      <c r="D377" s="1434"/>
      <c r="E377" s="1434"/>
      <c r="F377" s="1435"/>
      <c r="G377" s="1275"/>
      <c r="H377" s="1275"/>
      <c r="I377" s="1275"/>
      <c r="J377" s="1438"/>
      <c r="K377" s="1275"/>
      <c r="L377" s="1258"/>
      <c r="M377" s="1440"/>
      <c r="N377" s="659"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0"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329"/>
      <c r="AW377" s="661" t="str">
        <f>IF('別紙様式2-2（４・５月分）'!O286="","",'別紙様式2-2（４・５月分）'!O286)</f>
        <v/>
      </c>
      <c r="AX377" s="1331"/>
      <c r="AY377" s="172"/>
      <c r="AZ377" s="172"/>
      <c r="BA377" s="172"/>
      <c r="BB377" s="172"/>
      <c r="BC377" s="172"/>
      <c r="BD377" s="172"/>
      <c r="BE377" s="172"/>
      <c r="BF377" s="172"/>
      <c r="BG377" s="172"/>
      <c r="BH377" s="172"/>
      <c r="BI377" s="172"/>
      <c r="BJ377" s="172"/>
      <c r="BK377" s="172"/>
      <c r="BL377" s="552"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6"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2178</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5" t="str">
        <f t="shared" si="262"/>
        <v/>
      </c>
      <c r="AU378" s="660"/>
      <c r="AV378" s="1329" t="str">
        <f>IF(K378&lt;&gt;"","V列に色付け","")</f>
        <v/>
      </c>
      <c r="AW378" s="661" t="str">
        <f>IF('別紙様式2-2（４・５月分）'!O287="","",'別紙様式2-2（４・５月分）'!O287)</f>
        <v/>
      </c>
      <c r="AX378" s="1331" t="str">
        <f>IF(SUM('別紙様式2-2（４・５月分）'!P287:P289)=0,"",SUM('別紙様式2-2（４・５月分）'!P287:P289))</f>
        <v/>
      </c>
      <c r="AY378" s="1332" t="str">
        <f>IFERROR(VLOOKUP(K378,【参考】数式用!$AJ$2:$AK$24,2,FALSE),"")</f>
        <v/>
      </c>
      <c r="AZ378" s="1241" t="s">
        <v>2102</v>
      </c>
      <c r="BA378" s="1241" t="s">
        <v>2103</v>
      </c>
      <c r="BB378" s="1241" t="s">
        <v>2104</v>
      </c>
      <c r="BC378" s="1241" t="s">
        <v>2105</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2"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0"/>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2"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2185</v>
      </c>
      <c r="Q380" s="1397" t="str">
        <f>IFERROR(VLOOKUP('別紙様式2-2（４・５月分）'!AR287,【参考】数式用!$AT$5:$AV$22,3,FALSE),"")</f>
        <v/>
      </c>
      <c r="R380" s="1399" t="s">
        <v>2196</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0"/>
      <c r="AV380" s="1329" t="str">
        <f>IF(K378&lt;&gt;"","V列に色付け","")</f>
        <v/>
      </c>
      <c r="AW380" s="1330"/>
      <c r="AX380" s="1331"/>
      <c r="AY380" s="172"/>
      <c r="AZ380" s="172"/>
      <c r="BA380" s="172"/>
      <c r="BB380" s="172"/>
      <c r="BC380" s="172"/>
      <c r="BD380" s="172"/>
      <c r="BE380" s="172"/>
      <c r="BF380" s="172"/>
      <c r="BG380" s="172"/>
      <c r="BH380" s="172"/>
      <c r="BI380" s="172"/>
      <c r="BJ380" s="172"/>
      <c r="BK380" s="172"/>
      <c r="BL380" s="552" t="str">
        <f>G378</f>
        <v/>
      </c>
    </row>
    <row r="381" spans="1:64" ht="30" customHeight="1" thickBot="1">
      <c r="A381" s="1282"/>
      <c r="B381" s="1433"/>
      <c r="C381" s="1434"/>
      <c r="D381" s="1434"/>
      <c r="E381" s="1434"/>
      <c r="F381" s="1435"/>
      <c r="G381" s="1275"/>
      <c r="H381" s="1275"/>
      <c r="I381" s="1275"/>
      <c r="J381" s="1438"/>
      <c r="K381" s="1275"/>
      <c r="L381" s="1258"/>
      <c r="M381" s="1261"/>
      <c r="N381" s="659"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0"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329"/>
      <c r="AW381" s="661" t="str">
        <f>IF('別紙様式2-2（４・５月分）'!O289="","",'別紙様式2-2（４・５月分）'!O289)</f>
        <v/>
      </c>
      <c r="AX381" s="1331"/>
      <c r="AY381" s="172"/>
      <c r="AZ381" s="172"/>
      <c r="BA381" s="172"/>
      <c r="BB381" s="172"/>
      <c r="BC381" s="172"/>
      <c r="BD381" s="172"/>
      <c r="BE381" s="172"/>
      <c r="BF381" s="172"/>
      <c r="BG381" s="172"/>
      <c r="BH381" s="172"/>
      <c r="BI381" s="172"/>
      <c r="BJ381" s="172"/>
      <c r="BK381" s="172"/>
      <c r="BL381" s="552"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6"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2178</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5" t="str">
        <f t="shared" si="262"/>
        <v/>
      </c>
      <c r="AU382" s="660"/>
      <c r="AV382" s="1329" t="str">
        <f>IF(K382&lt;&gt;"","V列に色付け","")</f>
        <v/>
      </c>
      <c r="AW382" s="661" t="str">
        <f>IF('別紙様式2-2（４・５月分）'!O290="","",'別紙様式2-2（４・５月分）'!O290)</f>
        <v/>
      </c>
      <c r="AX382" s="1331" t="str">
        <f>IF(SUM('別紙様式2-2（４・５月分）'!P290:P292)=0,"",SUM('別紙様式2-2（４・５月分）'!P290:P292))</f>
        <v/>
      </c>
      <c r="AY382" s="1332" t="str">
        <f>IFERROR(VLOOKUP(K382,【参考】数式用!$AJ$2:$AK$24,2,FALSE),"")</f>
        <v/>
      </c>
      <c r="AZ382" s="1241" t="s">
        <v>2102</v>
      </c>
      <c r="BA382" s="1241" t="s">
        <v>2103</v>
      </c>
      <c r="BB382" s="1241" t="s">
        <v>2104</v>
      </c>
      <c r="BC382" s="1241" t="s">
        <v>2105</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2"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0"/>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2"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2185</v>
      </c>
      <c r="Q384" s="1397" t="str">
        <f>IFERROR(VLOOKUP('別紙様式2-2（４・５月分）'!AR290,【参考】数式用!$AT$5:$AV$22,3,FALSE),"")</f>
        <v/>
      </c>
      <c r="R384" s="1399" t="s">
        <v>2196</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0"/>
      <c r="AV384" s="1329" t="str">
        <f>IF(K382&lt;&gt;"","V列に色付け","")</f>
        <v/>
      </c>
      <c r="AW384" s="1330"/>
      <c r="AX384" s="1331"/>
      <c r="AY384" s="172"/>
      <c r="AZ384" s="172"/>
      <c r="BA384" s="172"/>
      <c r="BB384" s="172"/>
      <c r="BC384" s="172"/>
      <c r="BD384" s="172"/>
      <c r="BE384" s="172"/>
      <c r="BF384" s="172"/>
      <c r="BG384" s="172"/>
      <c r="BH384" s="172"/>
      <c r="BI384" s="172"/>
      <c r="BJ384" s="172"/>
      <c r="BK384" s="172"/>
      <c r="BL384" s="552" t="str">
        <f>G382</f>
        <v/>
      </c>
    </row>
    <row r="385" spans="1:64" ht="30" customHeight="1" thickBot="1">
      <c r="A385" s="1282"/>
      <c r="B385" s="1433"/>
      <c r="C385" s="1434"/>
      <c r="D385" s="1434"/>
      <c r="E385" s="1434"/>
      <c r="F385" s="1435"/>
      <c r="G385" s="1275"/>
      <c r="H385" s="1275"/>
      <c r="I385" s="1275"/>
      <c r="J385" s="1438"/>
      <c r="K385" s="1275"/>
      <c r="L385" s="1258"/>
      <c r="M385" s="1440"/>
      <c r="N385" s="659"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0"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329"/>
      <c r="AW385" s="661" t="str">
        <f>IF('別紙様式2-2（４・５月分）'!O292="","",'別紙様式2-2（４・５月分）'!O292)</f>
        <v/>
      </c>
      <c r="AX385" s="1331"/>
      <c r="AY385" s="172"/>
      <c r="AZ385" s="172"/>
      <c r="BA385" s="172"/>
      <c r="BB385" s="172"/>
      <c r="BC385" s="172"/>
      <c r="BD385" s="172"/>
      <c r="BE385" s="172"/>
      <c r="BF385" s="172"/>
      <c r="BG385" s="172"/>
      <c r="BH385" s="172"/>
      <c r="BI385" s="172"/>
      <c r="BJ385" s="172"/>
      <c r="BK385" s="172"/>
      <c r="BL385" s="552"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6"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2178</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5" t="str">
        <f t="shared" si="262"/>
        <v/>
      </c>
      <c r="AU386" s="660"/>
      <c r="AV386" s="1329" t="str">
        <f>IF(K386&lt;&gt;"","V列に色付け","")</f>
        <v/>
      </c>
      <c r="AW386" s="661" t="str">
        <f>IF('別紙様式2-2（４・５月分）'!O293="","",'別紙様式2-2（４・５月分）'!O293)</f>
        <v/>
      </c>
      <c r="AX386" s="1331" t="str">
        <f>IF(SUM('別紙様式2-2（４・５月分）'!P293:P295)=0,"",SUM('別紙様式2-2（４・５月分）'!P293:P295))</f>
        <v/>
      </c>
      <c r="AY386" s="1332" t="str">
        <f>IFERROR(VLOOKUP(K386,【参考】数式用!$AJ$2:$AK$24,2,FALSE),"")</f>
        <v/>
      </c>
      <c r="AZ386" s="1241" t="s">
        <v>2102</v>
      </c>
      <c r="BA386" s="1241" t="s">
        <v>2103</v>
      </c>
      <c r="BB386" s="1241" t="s">
        <v>2104</v>
      </c>
      <c r="BC386" s="1241" t="s">
        <v>2105</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2"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0"/>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2"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2185</v>
      </c>
      <c r="Q388" s="1397" t="str">
        <f>IFERROR(VLOOKUP('別紙様式2-2（４・５月分）'!AR293,【参考】数式用!$AT$5:$AV$22,3,FALSE),"")</f>
        <v/>
      </c>
      <c r="R388" s="1399" t="s">
        <v>2196</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0"/>
      <c r="AV388" s="1329" t="str">
        <f>IF(K386&lt;&gt;"","V列に色付け","")</f>
        <v/>
      </c>
      <c r="AW388" s="1330"/>
      <c r="AX388" s="1331"/>
      <c r="AY388" s="172"/>
      <c r="AZ388" s="172"/>
      <c r="BA388" s="172"/>
      <c r="BB388" s="172"/>
      <c r="BC388" s="172"/>
      <c r="BD388" s="172"/>
      <c r="BE388" s="172"/>
      <c r="BF388" s="172"/>
      <c r="BG388" s="172"/>
      <c r="BH388" s="172"/>
      <c r="BI388" s="172"/>
      <c r="BJ388" s="172"/>
      <c r="BK388" s="172"/>
      <c r="BL388" s="552" t="str">
        <f>G386</f>
        <v/>
      </c>
    </row>
    <row r="389" spans="1:64" ht="30" customHeight="1" thickBot="1">
      <c r="A389" s="1282"/>
      <c r="B389" s="1433"/>
      <c r="C389" s="1434"/>
      <c r="D389" s="1434"/>
      <c r="E389" s="1434"/>
      <c r="F389" s="1435"/>
      <c r="G389" s="1275"/>
      <c r="H389" s="1275"/>
      <c r="I389" s="1275"/>
      <c r="J389" s="1438"/>
      <c r="K389" s="1275"/>
      <c r="L389" s="1258"/>
      <c r="M389" s="1261"/>
      <c r="N389" s="659"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0"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329"/>
      <c r="AW389" s="661" t="str">
        <f>IF('別紙様式2-2（４・５月分）'!O295="","",'別紙様式2-2（４・５月分）'!O295)</f>
        <v/>
      </c>
      <c r="AX389" s="1331"/>
      <c r="AY389" s="172"/>
      <c r="AZ389" s="172"/>
      <c r="BA389" s="172"/>
      <c r="BB389" s="172"/>
      <c r="BC389" s="172"/>
      <c r="BD389" s="172"/>
      <c r="BE389" s="172"/>
      <c r="BF389" s="172"/>
      <c r="BG389" s="172"/>
      <c r="BH389" s="172"/>
      <c r="BI389" s="172"/>
      <c r="BJ389" s="172"/>
      <c r="BK389" s="172"/>
      <c r="BL389" s="552"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6"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2178</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5" t="str">
        <f t="shared" si="262"/>
        <v/>
      </c>
      <c r="AU390" s="660"/>
      <c r="AV390" s="1329" t="str">
        <f>IF(K390&lt;&gt;"","V列に色付け","")</f>
        <v/>
      </c>
      <c r="AW390" s="661" t="str">
        <f>IF('別紙様式2-2（４・５月分）'!O296="","",'別紙様式2-2（４・５月分）'!O296)</f>
        <v/>
      </c>
      <c r="AX390" s="1331" t="str">
        <f>IF(SUM('別紙様式2-2（４・５月分）'!P296:P298)=0,"",SUM('別紙様式2-2（４・５月分）'!P296:P298))</f>
        <v/>
      </c>
      <c r="AY390" s="1332" t="str">
        <f>IFERROR(VLOOKUP(K390,【参考】数式用!$AJ$2:$AK$24,2,FALSE),"")</f>
        <v/>
      </c>
      <c r="AZ390" s="1241" t="s">
        <v>2102</v>
      </c>
      <c r="BA390" s="1241" t="s">
        <v>2103</v>
      </c>
      <c r="BB390" s="1241" t="s">
        <v>2104</v>
      </c>
      <c r="BC390" s="1241" t="s">
        <v>2105</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2"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0"/>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2"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2185</v>
      </c>
      <c r="Q392" s="1397" t="str">
        <f>IFERROR(VLOOKUP('別紙様式2-2（４・５月分）'!AR296,【参考】数式用!$AT$5:$AV$22,3,FALSE),"")</f>
        <v/>
      </c>
      <c r="R392" s="1399" t="s">
        <v>2196</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0"/>
      <c r="AV392" s="1329" t="str">
        <f>IF(K390&lt;&gt;"","V列に色付け","")</f>
        <v/>
      </c>
      <c r="AW392" s="1330"/>
      <c r="AX392" s="1331"/>
      <c r="AY392" s="172"/>
      <c r="AZ392" s="172"/>
      <c r="BA392" s="172"/>
      <c r="BB392" s="172"/>
      <c r="BC392" s="172"/>
      <c r="BD392" s="172"/>
      <c r="BE392" s="172"/>
      <c r="BF392" s="172"/>
      <c r="BG392" s="172"/>
      <c r="BH392" s="172"/>
      <c r="BI392" s="172"/>
      <c r="BJ392" s="172"/>
      <c r="BK392" s="172"/>
      <c r="BL392" s="552" t="str">
        <f>G390</f>
        <v/>
      </c>
    </row>
    <row r="393" spans="1:64" ht="30" customHeight="1" thickBot="1">
      <c r="A393" s="1282"/>
      <c r="B393" s="1433"/>
      <c r="C393" s="1434"/>
      <c r="D393" s="1434"/>
      <c r="E393" s="1434"/>
      <c r="F393" s="1435"/>
      <c r="G393" s="1275"/>
      <c r="H393" s="1275"/>
      <c r="I393" s="1275"/>
      <c r="J393" s="1438"/>
      <c r="K393" s="1275"/>
      <c r="L393" s="1258"/>
      <c r="M393" s="1440"/>
      <c r="N393" s="659"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0"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329"/>
      <c r="AW393" s="661" t="str">
        <f>IF('別紙様式2-2（４・５月分）'!O298="","",'別紙様式2-2（４・５月分）'!O298)</f>
        <v/>
      </c>
      <c r="AX393" s="1331"/>
      <c r="AY393" s="172"/>
      <c r="AZ393" s="172"/>
      <c r="BA393" s="172"/>
      <c r="BB393" s="172"/>
      <c r="BC393" s="172"/>
      <c r="BD393" s="172"/>
      <c r="BE393" s="172"/>
      <c r="BF393" s="172"/>
      <c r="BG393" s="172"/>
      <c r="BH393" s="172"/>
      <c r="BI393" s="172"/>
      <c r="BJ393" s="172"/>
      <c r="BK393" s="172"/>
      <c r="BL393" s="552"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6"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2178</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5" t="str">
        <f t="shared" si="262"/>
        <v/>
      </c>
      <c r="AU394" s="660"/>
      <c r="AV394" s="1329" t="str">
        <f>IF(K394&lt;&gt;"","V列に色付け","")</f>
        <v/>
      </c>
      <c r="AW394" s="661" t="str">
        <f>IF('別紙様式2-2（４・５月分）'!O299="","",'別紙様式2-2（４・５月分）'!O299)</f>
        <v/>
      </c>
      <c r="AX394" s="1331" t="str">
        <f>IF(SUM('別紙様式2-2（４・５月分）'!P299:P301)=0,"",SUM('別紙様式2-2（４・５月分）'!P299:P301))</f>
        <v/>
      </c>
      <c r="AY394" s="1332" t="str">
        <f>IFERROR(VLOOKUP(K394,【参考】数式用!$AJ$2:$AK$24,2,FALSE),"")</f>
        <v/>
      </c>
      <c r="AZ394" s="1241" t="s">
        <v>2102</v>
      </c>
      <c r="BA394" s="1241" t="s">
        <v>2103</v>
      </c>
      <c r="BB394" s="1241" t="s">
        <v>2104</v>
      </c>
      <c r="BC394" s="1241" t="s">
        <v>2105</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2"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0"/>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2"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2185</v>
      </c>
      <c r="Q396" s="1397" t="str">
        <f>IFERROR(VLOOKUP('別紙様式2-2（４・５月分）'!AR299,【参考】数式用!$AT$5:$AV$22,3,FALSE),"")</f>
        <v/>
      </c>
      <c r="R396" s="1399" t="s">
        <v>2196</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0"/>
      <c r="AV396" s="1329" t="str">
        <f>IF(K394&lt;&gt;"","V列に色付け","")</f>
        <v/>
      </c>
      <c r="AW396" s="1330"/>
      <c r="AX396" s="1331"/>
      <c r="AY396" s="172"/>
      <c r="AZ396" s="172"/>
      <c r="BA396" s="172"/>
      <c r="BB396" s="172"/>
      <c r="BC396" s="172"/>
      <c r="BD396" s="172"/>
      <c r="BE396" s="172"/>
      <c r="BF396" s="172"/>
      <c r="BG396" s="172"/>
      <c r="BH396" s="172"/>
      <c r="BI396" s="172"/>
      <c r="BJ396" s="172"/>
      <c r="BK396" s="172"/>
      <c r="BL396" s="552" t="str">
        <f>G394</f>
        <v/>
      </c>
    </row>
    <row r="397" spans="1:64" ht="30" customHeight="1" thickBot="1">
      <c r="A397" s="1282"/>
      <c r="B397" s="1433"/>
      <c r="C397" s="1434"/>
      <c r="D397" s="1434"/>
      <c r="E397" s="1434"/>
      <c r="F397" s="1435"/>
      <c r="G397" s="1275"/>
      <c r="H397" s="1275"/>
      <c r="I397" s="1275"/>
      <c r="J397" s="1438"/>
      <c r="K397" s="1275"/>
      <c r="L397" s="1258"/>
      <c r="M397" s="1261"/>
      <c r="N397" s="659"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0"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329"/>
      <c r="AW397" s="661" t="str">
        <f>IF('別紙様式2-2（４・５月分）'!O301="","",'別紙様式2-2（４・５月分）'!O301)</f>
        <v/>
      </c>
      <c r="AX397" s="1331"/>
      <c r="AY397" s="172"/>
      <c r="AZ397" s="172"/>
      <c r="BA397" s="172"/>
      <c r="BB397" s="172"/>
      <c r="BC397" s="172"/>
      <c r="BD397" s="172"/>
      <c r="BE397" s="172"/>
      <c r="BF397" s="172"/>
      <c r="BG397" s="172"/>
      <c r="BH397" s="172"/>
      <c r="BI397" s="172"/>
      <c r="BJ397" s="172"/>
      <c r="BK397" s="172"/>
      <c r="BL397" s="552"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6"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2178</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5" t="str">
        <f t="shared" si="262"/>
        <v/>
      </c>
      <c r="AU398" s="660"/>
      <c r="AV398" s="1329" t="str">
        <f>IF(K398&lt;&gt;"","V列に色付け","")</f>
        <v/>
      </c>
      <c r="AW398" s="661" t="str">
        <f>IF('別紙様式2-2（４・５月分）'!O302="","",'別紙様式2-2（４・５月分）'!O302)</f>
        <v/>
      </c>
      <c r="AX398" s="1331" t="str">
        <f>IF(SUM('別紙様式2-2（４・５月分）'!P302:P304)=0,"",SUM('別紙様式2-2（４・５月分）'!P302:P304))</f>
        <v/>
      </c>
      <c r="AY398" s="1332" t="str">
        <f>IFERROR(VLOOKUP(K398,【参考】数式用!$AJ$2:$AK$24,2,FALSE),"")</f>
        <v/>
      </c>
      <c r="AZ398" s="1241" t="s">
        <v>2102</v>
      </c>
      <c r="BA398" s="1241" t="s">
        <v>2103</v>
      </c>
      <c r="BB398" s="1241" t="s">
        <v>2104</v>
      </c>
      <c r="BC398" s="1241" t="s">
        <v>2105</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2"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0"/>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2"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2185</v>
      </c>
      <c r="Q400" s="1397" t="str">
        <f>IFERROR(VLOOKUP('別紙様式2-2（４・５月分）'!AR302,【参考】数式用!$AT$5:$AV$22,3,FALSE),"")</f>
        <v/>
      </c>
      <c r="R400" s="1399" t="s">
        <v>2196</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0"/>
      <c r="AV400" s="1329" t="str">
        <f>IF(K398&lt;&gt;"","V列に色付け","")</f>
        <v/>
      </c>
      <c r="AW400" s="1330"/>
      <c r="AX400" s="1331"/>
      <c r="AY400" s="172"/>
      <c r="AZ400" s="172"/>
      <c r="BA400" s="172"/>
      <c r="BB400" s="172"/>
      <c r="BC400" s="172"/>
      <c r="BD400" s="172"/>
      <c r="BE400" s="172"/>
      <c r="BF400" s="172"/>
      <c r="BG400" s="172"/>
      <c r="BH400" s="172"/>
      <c r="BI400" s="172"/>
      <c r="BJ400" s="172"/>
      <c r="BK400" s="172"/>
      <c r="BL400" s="552" t="str">
        <f>G398</f>
        <v/>
      </c>
    </row>
    <row r="401" spans="1:64" ht="30" customHeight="1" thickBot="1">
      <c r="A401" s="1282"/>
      <c r="B401" s="1433"/>
      <c r="C401" s="1434"/>
      <c r="D401" s="1434"/>
      <c r="E401" s="1434"/>
      <c r="F401" s="1435"/>
      <c r="G401" s="1275"/>
      <c r="H401" s="1275"/>
      <c r="I401" s="1275"/>
      <c r="J401" s="1438"/>
      <c r="K401" s="1275"/>
      <c r="L401" s="1258"/>
      <c r="M401" s="1440"/>
      <c r="N401" s="659"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0"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329"/>
      <c r="AW401" s="661" t="str">
        <f>IF('別紙様式2-2（４・５月分）'!O304="","",'別紙様式2-2（４・５月分）'!O304)</f>
        <v/>
      </c>
      <c r="AX401" s="1331"/>
      <c r="AY401" s="172"/>
      <c r="AZ401" s="172"/>
      <c r="BA401" s="172"/>
      <c r="BB401" s="172"/>
      <c r="BC401" s="172"/>
      <c r="BD401" s="172"/>
      <c r="BE401" s="172"/>
      <c r="BF401" s="172"/>
      <c r="BG401" s="172"/>
      <c r="BH401" s="172"/>
      <c r="BI401" s="172"/>
      <c r="BJ401" s="172"/>
      <c r="BK401" s="172"/>
      <c r="BL401" s="552"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6"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2178</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5" t="str">
        <f t="shared" ref="AT402:AT410" si="314">IF(AV402="","",IF(V402&lt;O402,"！加算の要件上は問題ありませんが、令和６年４・５月と比較して令和６年６月に加算率が下がる計画になっています。",""))</f>
        <v/>
      </c>
      <c r="AU402" s="660"/>
      <c r="AV402" s="1329" t="str">
        <f>IF(K402&lt;&gt;"","V列に色付け","")</f>
        <v/>
      </c>
      <c r="AW402" s="661" t="str">
        <f>IF('別紙様式2-2（４・５月分）'!O305="","",'別紙様式2-2（４・５月分）'!O305)</f>
        <v/>
      </c>
      <c r="AX402" s="1331" t="str">
        <f>IF(SUM('別紙様式2-2（４・５月分）'!P305:P307)=0,"",SUM('別紙様式2-2（４・５月分）'!P305:P307))</f>
        <v/>
      </c>
      <c r="AY402" s="1332" t="str">
        <f>IFERROR(VLOOKUP(K402,【参考】数式用!$AJ$2:$AK$24,2,FALSE),"")</f>
        <v/>
      </c>
      <c r="AZ402" s="1241" t="s">
        <v>2102</v>
      </c>
      <c r="BA402" s="1241" t="s">
        <v>2103</v>
      </c>
      <c r="BB402" s="1241" t="s">
        <v>2104</v>
      </c>
      <c r="BC402" s="1241" t="s">
        <v>2105</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2"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2"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2185</v>
      </c>
      <c r="Q404" s="1397" t="str">
        <f>IFERROR(VLOOKUP('別紙様式2-2（４・５月分）'!AR305,【参考】数式用!$AT$5:$AV$22,3,FALSE),"")</f>
        <v/>
      </c>
      <c r="R404" s="1399" t="s">
        <v>2196</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0"/>
      <c r="AV404" s="1329" t="str">
        <f>IF(K402&lt;&gt;"","V列に色付け","")</f>
        <v/>
      </c>
      <c r="AW404" s="1330"/>
      <c r="AX404" s="1331"/>
      <c r="AY404" s="172"/>
      <c r="AZ404" s="172"/>
      <c r="BA404" s="172"/>
      <c r="BB404" s="172"/>
      <c r="BC404" s="172"/>
      <c r="BD404" s="172"/>
      <c r="BE404" s="172"/>
      <c r="BF404" s="172"/>
      <c r="BG404" s="172"/>
      <c r="BH404" s="172"/>
      <c r="BI404" s="172"/>
      <c r="BJ404" s="172"/>
      <c r="BK404" s="172"/>
      <c r="BL404" s="552" t="str">
        <f>G402</f>
        <v/>
      </c>
    </row>
    <row r="405" spans="1:64" ht="30" customHeight="1" thickBot="1">
      <c r="A405" s="1282"/>
      <c r="B405" s="1433"/>
      <c r="C405" s="1434"/>
      <c r="D405" s="1434"/>
      <c r="E405" s="1434"/>
      <c r="F405" s="1435"/>
      <c r="G405" s="1275"/>
      <c r="H405" s="1275"/>
      <c r="I405" s="1275"/>
      <c r="J405" s="1438"/>
      <c r="K405" s="1275"/>
      <c r="L405" s="1258"/>
      <c r="M405" s="1261"/>
      <c r="N405" s="659"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0"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329"/>
      <c r="AW405" s="661" t="str">
        <f>IF('別紙様式2-2（４・５月分）'!O307="","",'別紙様式2-2（４・５月分）'!O307)</f>
        <v/>
      </c>
      <c r="AX405" s="1331"/>
      <c r="AY405" s="172"/>
      <c r="AZ405" s="172"/>
      <c r="BA405" s="172"/>
      <c r="BB405" s="172"/>
      <c r="BC405" s="172"/>
      <c r="BD405" s="172"/>
      <c r="BE405" s="172"/>
      <c r="BF405" s="172"/>
      <c r="BG405" s="172"/>
      <c r="BH405" s="172"/>
      <c r="BI405" s="172"/>
      <c r="BJ405" s="172"/>
      <c r="BK405" s="172"/>
      <c r="BL405" s="552"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6"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2178</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5" t="str">
        <f t="shared" si="314"/>
        <v/>
      </c>
      <c r="AU406" s="660"/>
      <c r="AV406" s="1329" t="str">
        <f>IF(K406&lt;&gt;"","V列に色付け","")</f>
        <v/>
      </c>
      <c r="AW406" s="661" t="str">
        <f>IF('別紙様式2-2（４・５月分）'!O308="","",'別紙様式2-2（４・５月分）'!O308)</f>
        <v/>
      </c>
      <c r="AX406" s="1331" t="str">
        <f>IF(SUM('別紙様式2-2（４・５月分）'!P308:P310)=0,"",SUM('別紙様式2-2（４・５月分）'!P308:P310))</f>
        <v/>
      </c>
      <c r="AY406" s="1332" t="str">
        <f>IFERROR(VLOOKUP(K406,【参考】数式用!$AJ$2:$AK$24,2,FALSE),"")</f>
        <v/>
      </c>
      <c r="AZ406" s="1241" t="s">
        <v>2102</v>
      </c>
      <c r="BA406" s="1241" t="s">
        <v>2103</v>
      </c>
      <c r="BB406" s="1241" t="s">
        <v>2104</v>
      </c>
      <c r="BC406" s="1241" t="s">
        <v>2105</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2"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0"/>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2"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2185</v>
      </c>
      <c r="Q408" s="1397" t="str">
        <f>IFERROR(VLOOKUP('別紙様式2-2（４・５月分）'!AR308,【参考】数式用!$AT$5:$AV$22,3,FALSE),"")</f>
        <v/>
      </c>
      <c r="R408" s="1399" t="s">
        <v>2196</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0"/>
      <c r="AV408" s="1329" t="str">
        <f>IF(K406&lt;&gt;"","V列に色付け","")</f>
        <v/>
      </c>
      <c r="AW408" s="1330"/>
      <c r="AX408" s="1331"/>
      <c r="AY408" s="172"/>
      <c r="AZ408" s="172"/>
      <c r="BA408" s="172"/>
      <c r="BB408" s="172"/>
      <c r="BC408" s="172"/>
      <c r="BD408" s="172"/>
      <c r="BE408" s="172"/>
      <c r="BF408" s="172"/>
      <c r="BG408" s="172"/>
      <c r="BH408" s="172"/>
      <c r="BI408" s="172"/>
      <c r="BJ408" s="172"/>
      <c r="BK408" s="172"/>
      <c r="BL408" s="552" t="str">
        <f>G406</f>
        <v/>
      </c>
    </row>
    <row r="409" spans="1:64" ht="30" customHeight="1" thickBot="1">
      <c r="A409" s="1282"/>
      <c r="B409" s="1433"/>
      <c r="C409" s="1434"/>
      <c r="D409" s="1434"/>
      <c r="E409" s="1434"/>
      <c r="F409" s="1435"/>
      <c r="G409" s="1275"/>
      <c r="H409" s="1275"/>
      <c r="I409" s="1275"/>
      <c r="J409" s="1438"/>
      <c r="K409" s="1275"/>
      <c r="L409" s="1258"/>
      <c r="M409" s="1440"/>
      <c r="N409" s="659"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0"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329"/>
      <c r="AW409" s="661" t="str">
        <f>IF('別紙様式2-2（４・５月分）'!O310="","",'別紙様式2-2（４・５月分）'!O310)</f>
        <v/>
      </c>
      <c r="AX409" s="1331"/>
      <c r="AY409" s="172"/>
      <c r="AZ409" s="172"/>
      <c r="BA409" s="172"/>
      <c r="BB409" s="172"/>
      <c r="BC409" s="172"/>
      <c r="BD409" s="172"/>
      <c r="BE409" s="172"/>
      <c r="BF409" s="172"/>
      <c r="BG409" s="172"/>
      <c r="BH409" s="172"/>
      <c r="BI409" s="172"/>
      <c r="BJ409" s="172"/>
      <c r="BK409" s="172"/>
      <c r="BL409" s="552"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6"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2178</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5" t="str">
        <f t="shared" si="314"/>
        <v/>
      </c>
      <c r="AU410" s="660"/>
      <c r="AV410" s="1329" t="str">
        <f>IF(K410&lt;&gt;"","V列に色付け","")</f>
        <v/>
      </c>
      <c r="AW410" s="661" t="str">
        <f>IF('別紙様式2-2（４・５月分）'!O311="","",'別紙様式2-2（４・５月分）'!O311)</f>
        <v/>
      </c>
      <c r="AX410" s="1331" t="str">
        <f>IF(SUM('別紙様式2-2（４・５月分）'!P311:P313)=0,"",SUM('別紙様式2-2（４・５月分）'!P311:P313))</f>
        <v/>
      </c>
      <c r="AY410" s="1332" t="str">
        <f>IFERROR(VLOOKUP(K410,【参考】数式用!$AJ$2:$AK$24,2,FALSE),"")</f>
        <v/>
      </c>
      <c r="AZ410" s="1241" t="s">
        <v>2102</v>
      </c>
      <c r="BA410" s="1241" t="s">
        <v>2103</v>
      </c>
      <c r="BB410" s="1241" t="s">
        <v>2104</v>
      </c>
      <c r="BC410" s="1241" t="s">
        <v>2105</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2"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0"/>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2"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2185</v>
      </c>
      <c r="Q412" s="1397" t="str">
        <f>IFERROR(VLOOKUP('別紙様式2-2（４・５月分）'!AR311,【参考】数式用!$AT$5:$AV$22,3,FALSE),"")</f>
        <v/>
      </c>
      <c r="R412" s="1399" t="s">
        <v>2196</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0"/>
      <c r="AV412" s="1329" t="str">
        <f>IF(K410&lt;&gt;"","V列に色付け","")</f>
        <v/>
      </c>
      <c r="AW412" s="1330"/>
      <c r="AX412" s="1331"/>
      <c r="AY412" s="172"/>
      <c r="AZ412" s="172"/>
      <c r="BA412" s="172"/>
      <c r="BB412" s="172"/>
      <c r="BC412" s="172"/>
      <c r="BD412" s="172"/>
      <c r="BE412" s="172"/>
      <c r="BF412" s="172"/>
      <c r="BG412" s="172"/>
      <c r="BH412" s="172"/>
      <c r="BI412" s="172"/>
      <c r="BJ412" s="172"/>
      <c r="BK412" s="172"/>
      <c r="BL412" s="552" t="str">
        <f>G410</f>
        <v/>
      </c>
    </row>
    <row r="413" spans="1:64" ht="30" customHeight="1" thickBot="1">
      <c r="A413" s="1282"/>
      <c r="B413" s="1433"/>
      <c r="C413" s="1434"/>
      <c r="D413" s="1434"/>
      <c r="E413" s="1434"/>
      <c r="F413" s="1435"/>
      <c r="G413" s="1275"/>
      <c r="H413" s="1275"/>
      <c r="I413" s="1275"/>
      <c r="J413" s="1438"/>
      <c r="K413" s="1275"/>
      <c r="L413" s="1258"/>
      <c r="M413" s="1261"/>
      <c r="N413" s="659"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0"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329"/>
      <c r="AW413" s="661" t="str">
        <f>IF('別紙様式2-2（４・５月分）'!O313="","",'別紙様式2-2（４・５月分）'!O313)</f>
        <v/>
      </c>
      <c r="AX413" s="1331"/>
      <c r="AY413" s="172"/>
      <c r="AZ413" s="172"/>
      <c r="BA413" s="172"/>
      <c r="BB413" s="172"/>
      <c r="BC413" s="172"/>
      <c r="BD413" s="172"/>
      <c r="BE413" s="172"/>
      <c r="BF413" s="172"/>
      <c r="BG413" s="172"/>
      <c r="BH413" s="172"/>
      <c r="BI413" s="172"/>
      <c r="BJ413" s="172"/>
      <c r="BK413" s="172"/>
      <c r="BL413" s="552"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3.125" style="172" customWidth="1"/>
    <col min="8" max="8" width="8.5" style="172" customWidth="1"/>
    <col min="9" max="9" width="9.375" style="689" customWidth="1"/>
    <col min="10" max="10" width="14.5" style="172" customWidth="1"/>
    <col min="11" max="11" width="16.625" style="282" customWidth="1"/>
    <col min="12" max="12" width="14.5" style="612" customWidth="1"/>
    <col min="13" max="13" width="6.625" style="612" customWidth="1"/>
    <col min="14" max="14" width="15" style="612" customWidth="1"/>
    <col min="15" max="15" width="5.875" style="612" customWidth="1"/>
    <col min="16" max="16" width="2.625" style="611" customWidth="1"/>
    <col min="17" max="17" width="15.125" style="611" customWidth="1"/>
    <col min="18" max="18" width="2.375" style="612" customWidth="1"/>
    <col min="19" max="19" width="7.375" style="612" customWidth="1"/>
    <col min="20" max="20" width="18"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10" style="282" customWidth="1"/>
    <col min="28" max="29" width="2.875" style="282" customWidth="1"/>
    <col min="30" max="30" width="3.5" style="282" customWidth="1"/>
    <col min="31" max="32" width="2.875" style="282" customWidth="1"/>
    <col min="33" max="33" width="3.625" style="282" customWidth="1"/>
    <col min="34" max="34" width="6.125" style="282" customWidth="1"/>
    <col min="35" max="37" width="14.375" style="612" customWidth="1"/>
    <col min="38" max="38" width="9.125" style="612" customWidth="1"/>
    <col min="39" max="39" width="14.375" style="612" customWidth="1"/>
    <col min="40" max="40" width="8.625" style="612" customWidth="1"/>
    <col min="41" max="41" width="11.375" style="172" customWidth="1"/>
    <col min="42" max="42" width="9.875" style="172" customWidth="1"/>
    <col min="43" max="43" width="11.125" style="440" customWidth="1"/>
    <col min="44" max="44" width="12" style="684" customWidth="1"/>
    <col min="45" max="45" width="21.375" style="440" customWidth="1"/>
    <col min="46" max="46" width="61" style="440" customWidth="1"/>
    <col min="47" max="47" width="8.375" style="440" customWidth="1"/>
    <col min="48" max="48" width="17.875" style="437" hidden="1" customWidth="1"/>
    <col min="49" max="49" width="10.875" style="437" hidden="1" customWidth="1"/>
    <col min="50" max="50" width="6.5" style="437" hidden="1" customWidth="1"/>
    <col min="51" max="51" width="19.625" style="437" hidden="1" customWidth="1"/>
    <col min="52" max="52" width="8.125" style="437" hidden="1" customWidth="1"/>
    <col min="53" max="55" width="7.375" style="437" hidden="1" customWidth="1"/>
    <col min="56" max="56" width="8.625" style="437" hidden="1" customWidth="1"/>
    <col min="57" max="57" width="8.375" style="593" hidden="1" customWidth="1"/>
    <col min="58" max="60" width="7.375" style="437" customWidth="1"/>
    <col min="61" max="63" width="6.625" style="172" customWidth="1"/>
    <col min="64" max="16384" width="2.5" style="172"/>
  </cols>
  <sheetData>
    <row r="1" spans="1:60" ht="30" customHeight="1">
      <c r="A1" s="686" t="s">
        <v>2271</v>
      </c>
      <c r="B1" s="494"/>
      <c r="C1" s="494"/>
      <c r="D1" s="494"/>
      <c r="E1" s="494"/>
      <c r="F1" s="494"/>
      <c r="G1" s="171"/>
      <c r="H1" s="171"/>
      <c r="I1" s="687"/>
      <c r="J1" s="171"/>
      <c r="K1" s="170"/>
      <c r="L1" s="496"/>
      <c r="M1" s="496"/>
      <c r="N1" s="614"/>
      <c r="O1" s="496"/>
      <c r="P1" s="613"/>
      <c r="Q1" s="613"/>
      <c r="R1" s="614"/>
      <c r="S1" s="496"/>
      <c r="T1" s="614"/>
      <c r="U1" s="613"/>
      <c r="V1" s="614"/>
      <c r="W1" s="280"/>
      <c r="X1" s="615"/>
      <c r="Y1" s="615"/>
      <c r="Z1" s="615"/>
      <c r="AA1" s="615"/>
      <c r="AB1" s="615"/>
      <c r="AC1" s="615"/>
      <c r="AD1" s="615"/>
      <c r="AE1" s="615"/>
      <c r="AF1" s="615"/>
      <c r="AG1" s="615"/>
      <c r="AH1" s="615"/>
      <c r="AI1" s="616"/>
      <c r="AJ1" s="614"/>
      <c r="AK1" s="616"/>
      <c r="AL1" s="616"/>
      <c r="AM1" s="616"/>
      <c r="AN1" s="616"/>
      <c r="AO1" s="169"/>
      <c r="AP1" s="169"/>
      <c r="AQ1" s="1336" t="s">
        <v>54</v>
      </c>
      <c r="AR1" s="1337"/>
      <c r="AS1" s="618" t="str">
        <f>IF(基本情報入力シート!C33="","",基本情報入力シート!C33)</f>
        <v>○○市</v>
      </c>
      <c r="AT1" s="619"/>
      <c r="AU1" s="619"/>
      <c r="AZ1" s="593"/>
      <c r="BD1" s="172"/>
      <c r="BE1" s="172"/>
      <c r="BF1" s="172"/>
      <c r="BG1" s="172"/>
      <c r="BH1" s="172"/>
    </row>
    <row r="2" spans="1:60" ht="21" customHeight="1" thickBot="1">
      <c r="A2" s="171"/>
      <c r="B2" s="495"/>
      <c r="C2" s="495"/>
      <c r="D2" s="495"/>
      <c r="E2" s="495"/>
      <c r="F2" s="495"/>
      <c r="G2" s="496"/>
      <c r="H2" s="496"/>
      <c r="I2" s="688"/>
      <c r="J2" s="496"/>
      <c r="K2" s="170"/>
      <c r="L2" s="496"/>
      <c r="M2" s="496"/>
      <c r="N2" s="496"/>
      <c r="O2" s="496"/>
      <c r="P2" s="613"/>
      <c r="Q2" s="613"/>
      <c r="R2" s="614"/>
      <c r="S2" s="496"/>
      <c r="U2" s="613"/>
      <c r="V2" s="614"/>
      <c r="W2" s="280"/>
      <c r="X2" s="280"/>
      <c r="Y2" s="280"/>
      <c r="Z2" s="280"/>
      <c r="AA2" s="280"/>
      <c r="AB2" s="280"/>
      <c r="AC2" s="280"/>
      <c r="AD2" s="280"/>
      <c r="AE2" s="280"/>
      <c r="AF2" s="280"/>
      <c r="AG2" s="280"/>
      <c r="AH2" s="280"/>
      <c r="AI2" s="616"/>
      <c r="AJ2" s="614"/>
      <c r="AK2" s="614"/>
      <c r="AL2" s="614"/>
      <c r="AM2" s="614"/>
      <c r="AN2" s="614"/>
      <c r="AO2" s="169"/>
      <c r="AP2" s="169"/>
      <c r="AQ2" s="534"/>
      <c r="AR2" s="663"/>
      <c r="AS2" s="534"/>
      <c r="AT2" s="534"/>
      <c r="AU2" s="534"/>
      <c r="AV2" s="622"/>
      <c r="AW2" s="593"/>
      <c r="AX2" s="622"/>
      <c r="AZ2" s="593"/>
      <c r="BD2" s="172"/>
      <c r="BE2" s="172"/>
      <c r="BF2" s="172"/>
      <c r="BG2" s="172"/>
      <c r="BH2" s="172"/>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0"/>
      <c r="L3" s="513"/>
      <c r="M3" s="513"/>
      <c r="O3" s="513"/>
      <c r="P3" s="623"/>
      <c r="Q3" s="623"/>
      <c r="R3" s="624"/>
      <c r="S3" s="513"/>
      <c r="T3" s="614"/>
      <c r="U3" s="613"/>
      <c r="V3" s="614"/>
      <c r="W3" s="280"/>
      <c r="X3" s="615"/>
      <c r="Y3" s="615"/>
      <c r="Z3" s="615"/>
      <c r="AA3" s="615"/>
      <c r="AB3" s="615"/>
      <c r="AC3" s="615"/>
      <c r="AD3" s="615"/>
      <c r="AE3" s="615"/>
      <c r="AF3" s="615"/>
      <c r="AG3" s="615"/>
      <c r="AH3" s="615"/>
      <c r="AI3" s="616"/>
      <c r="AJ3" s="614"/>
      <c r="AK3" s="614"/>
      <c r="AL3" s="614"/>
      <c r="AM3" s="614"/>
      <c r="AN3" s="614"/>
      <c r="AO3" s="169"/>
      <c r="AP3" s="169"/>
      <c r="AQ3" s="534"/>
      <c r="AR3" s="663"/>
      <c r="AS3" s="534"/>
      <c r="AT3" s="534"/>
      <c r="AU3" s="534"/>
      <c r="AZ3" s="593"/>
      <c r="BD3" s="172"/>
      <c r="BE3" s="172"/>
      <c r="BF3" s="172"/>
      <c r="BG3" s="172"/>
      <c r="BH3" s="172"/>
    </row>
    <row r="4" spans="1:60" ht="21" customHeight="1" thickBot="1">
      <c r="A4" s="506"/>
      <c r="B4" s="507"/>
      <c r="C4" s="507"/>
      <c r="D4" s="508"/>
      <c r="E4" s="508"/>
      <c r="F4" s="508"/>
      <c r="G4" s="509"/>
      <c r="H4" s="509"/>
      <c r="I4" s="509"/>
      <c r="J4" s="509"/>
      <c r="K4" s="509"/>
      <c r="L4" s="513"/>
      <c r="M4" s="513"/>
      <c r="N4" s="513"/>
      <c r="O4" s="513"/>
      <c r="P4" s="623"/>
      <c r="Q4" s="613"/>
      <c r="R4" s="631"/>
      <c r="S4" s="513"/>
      <c r="T4" s="614"/>
      <c r="U4" s="613"/>
      <c r="V4" s="614"/>
      <c r="W4" s="280"/>
      <c r="X4" s="615"/>
      <c r="Y4" s="615"/>
      <c r="Z4" s="615"/>
      <c r="AA4" s="615"/>
      <c r="AB4" s="615"/>
      <c r="AC4" s="615"/>
      <c r="AD4" s="615"/>
      <c r="AE4" s="615"/>
      <c r="AF4" s="615"/>
      <c r="AG4" s="615"/>
      <c r="AH4" s="615"/>
      <c r="AI4" s="646"/>
      <c r="AJ4" s="614"/>
      <c r="AK4" s="614"/>
      <c r="AL4" s="614"/>
      <c r="AM4" s="614"/>
      <c r="AN4" s="614"/>
      <c r="AO4" s="169"/>
      <c r="AP4" s="169"/>
      <c r="AQ4" s="534"/>
      <c r="AR4" s="663"/>
      <c r="AS4" s="534"/>
      <c r="AT4" s="534"/>
      <c r="AU4" s="534"/>
      <c r="BD4" s="172"/>
      <c r="BE4" s="172"/>
      <c r="BF4" s="172"/>
      <c r="BG4" s="172"/>
      <c r="BH4" s="172"/>
    </row>
    <row r="5" spans="1:60" ht="35.25" customHeight="1" thickBot="1">
      <c r="A5" s="1304" t="s">
        <v>2375</v>
      </c>
      <c r="B5" s="1594"/>
      <c r="C5" s="1594"/>
      <c r="D5" s="1594"/>
      <c r="E5" s="1594"/>
      <c r="F5" s="1594"/>
      <c r="G5" s="1594"/>
      <c r="H5" s="1594"/>
      <c r="I5" s="1594"/>
      <c r="J5" s="1594"/>
      <c r="K5" s="1595"/>
      <c r="L5" s="625">
        <f>IFERROR(SUMIF(T:T, "区分変更後の算定予定", AI:AI),"")</f>
        <v>2435562</v>
      </c>
      <c r="M5" s="664" t="s">
        <v>1</v>
      </c>
      <c r="N5" s="513"/>
      <c r="O5" s="513"/>
      <c r="P5" s="623"/>
      <c r="Q5" s="613"/>
      <c r="R5" s="631"/>
      <c r="S5" s="513"/>
      <c r="T5" s="614"/>
      <c r="U5" s="613"/>
      <c r="V5" s="614"/>
      <c r="W5" s="280"/>
      <c r="X5" s="615"/>
      <c r="Y5" s="615"/>
      <c r="Z5" s="615"/>
      <c r="AA5" s="615"/>
      <c r="AB5" s="615"/>
      <c r="AC5" s="615"/>
      <c r="AD5" s="615"/>
      <c r="AE5" s="615"/>
      <c r="AF5" s="615"/>
      <c r="AG5" s="615"/>
      <c r="AH5" s="615"/>
      <c r="AI5" s="646"/>
      <c r="AJ5" s="614"/>
      <c r="AK5" s="631" t="s">
        <v>2272</v>
      </c>
      <c r="AL5" s="614"/>
      <c r="AM5" s="614"/>
      <c r="AN5" s="614"/>
      <c r="AO5" s="169"/>
      <c r="AP5" s="521"/>
      <c r="AQ5" s="521"/>
      <c r="AR5" s="634"/>
      <c r="AS5" s="521"/>
      <c r="AT5" s="521"/>
      <c r="AU5" s="521"/>
      <c r="AV5" s="645"/>
      <c r="AY5" s="645"/>
      <c r="AZ5" s="645"/>
      <c r="BA5" s="645"/>
      <c r="BB5" s="645"/>
      <c r="BC5" s="645"/>
      <c r="BD5" s="645"/>
      <c r="BE5" s="645"/>
      <c r="BF5" s="645"/>
      <c r="BG5" s="645"/>
      <c r="BH5" s="645"/>
    </row>
    <row r="6" spans="1:60" ht="35.25" customHeight="1">
      <c r="A6" s="629"/>
      <c r="B6" s="1511" t="s">
        <v>2372</v>
      </c>
      <c r="C6" s="1322"/>
      <c r="D6" s="1322"/>
      <c r="E6" s="1322"/>
      <c r="F6" s="1322"/>
      <c r="G6" s="1322"/>
      <c r="H6" s="1322"/>
      <c r="I6" s="1322"/>
      <c r="J6" s="1322"/>
      <c r="K6" s="1323"/>
      <c r="L6" s="630">
        <f>IFERROR(SUMIF(T:T, "区分変更後の算定予定", AK:AK),"")</f>
        <v>1217781</v>
      </c>
      <c r="M6" s="664" t="s">
        <v>1</v>
      </c>
      <c r="N6" s="496"/>
      <c r="O6" s="496"/>
      <c r="P6" s="613"/>
      <c r="Q6" s="613"/>
      <c r="R6" s="631"/>
      <c r="S6" s="513"/>
      <c r="T6" s="614"/>
      <c r="U6" s="613"/>
      <c r="V6" s="614"/>
      <c r="W6" s="280"/>
      <c r="X6" s="615"/>
      <c r="Y6" s="615"/>
      <c r="Z6" s="615"/>
      <c r="AA6" s="615"/>
      <c r="AB6" s="615"/>
      <c r="AC6" s="615"/>
      <c r="AD6" s="615"/>
      <c r="AE6" s="615"/>
      <c r="AF6" s="615"/>
      <c r="AG6" s="615"/>
      <c r="AH6" s="615"/>
      <c r="AI6" s="646"/>
      <c r="AJ6" s="614"/>
      <c r="AK6" s="1346" t="s">
        <v>2117</v>
      </c>
      <c r="AL6" s="1347"/>
      <c r="AM6" s="1347"/>
      <c r="AN6" s="1347"/>
      <c r="AO6" s="1347"/>
      <c r="AP6" s="1347"/>
      <c r="AQ6" s="1348"/>
      <c r="AR6" s="665">
        <f>SUMIF(T:T,"区分変更後の算定予定",AR:AR)</f>
        <v>0</v>
      </c>
      <c r="AS6" s="534"/>
      <c r="AT6" s="521"/>
      <c r="AU6" s="521"/>
      <c r="AV6" s="1534" t="s">
        <v>2273</v>
      </c>
      <c r="AW6" s="1535"/>
      <c r="AY6" s="645"/>
      <c r="AZ6" s="645"/>
      <c r="BA6" s="645"/>
      <c r="BB6" s="645"/>
      <c r="BC6" s="645"/>
      <c r="BD6" s="645"/>
      <c r="BE6" s="645"/>
      <c r="BF6" s="645"/>
      <c r="BG6" s="645"/>
      <c r="BH6" s="645"/>
    </row>
    <row r="7" spans="1:60" ht="35.25" customHeight="1" thickBot="1">
      <c r="A7" s="629"/>
      <c r="B7" s="1511" t="s">
        <v>2373</v>
      </c>
      <c r="C7" s="1322"/>
      <c r="D7" s="1322"/>
      <c r="E7" s="1322"/>
      <c r="F7" s="1322"/>
      <c r="G7" s="1322"/>
      <c r="H7" s="1322"/>
      <c r="I7" s="1322"/>
      <c r="J7" s="1322"/>
      <c r="K7" s="1323"/>
      <c r="L7" s="630">
        <f>IFERROR(SUMIF(T:T, "区分変更後の算定予定", AM:AM),"")</f>
        <v>390606</v>
      </c>
      <c r="M7" s="664" t="s">
        <v>1</v>
      </c>
      <c r="N7" s="614"/>
      <c r="O7" s="614"/>
      <c r="P7" s="613"/>
      <c r="Q7" s="613"/>
      <c r="R7" s="631"/>
      <c r="S7" s="513"/>
      <c r="T7" s="614"/>
      <c r="U7" s="613"/>
      <c r="V7" s="614"/>
      <c r="W7" s="280"/>
      <c r="X7" s="615"/>
      <c r="Y7" s="615"/>
      <c r="Z7" s="615"/>
      <c r="AA7" s="615"/>
      <c r="AB7" s="615"/>
      <c r="AC7" s="615"/>
      <c r="AD7" s="615"/>
      <c r="AE7" s="615"/>
      <c r="AF7" s="615"/>
      <c r="AG7" s="615"/>
      <c r="AH7" s="280"/>
      <c r="AI7" s="641"/>
      <c r="AJ7" s="614"/>
      <c r="AK7" s="1346" t="s">
        <v>2362</v>
      </c>
      <c r="AL7" s="1347"/>
      <c r="AM7" s="1347"/>
      <c r="AN7" s="1347"/>
      <c r="AO7" s="1347"/>
      <c r="AP7" s="1347"/>
      <c r="AQ7" s="1348"/>
      <c r="AR7" s="666">
        <f>SUM(BD:BD)</f>
        <v>0</v>
      </c>
      <c r="AS7" s="534"/>
      <c r="AT7" s="521"/>
      <c r="AU7" s="534"/>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2"/>
    </row>
    <row r="8" spans="1:60" ht="35.25" customHeight="1" thickBot="1">
      <c r="A8" s="637"/>
      <c r="B8" s="1511" t="s">
        <v>2374</v>
      </c>
      <c r="C8" s="1322"/>
      <c r="D8" s="1322"/>
      <c r="E8" s="1322"/>
      <c r="F8" s="1322"/>
      <c r="G8" s="1322"/>
      <c r="H8" s="1322"/>
      <c r="I8" s="1322"/>
      <c r="J8" s="1322"/>
      <c r="K8" s="1323"/>
      <c r="L8" s="667">
        <f>IFERROR(SUMIF(T:T, "区分変更後の算定予定", AJ:AJ),"")</f>
        <v>1493502</v>
      </c>
      <c r="M8" s="664" t="s">
        <v>1</v>
      </c>
      <c r="N8" s="614"/>
      <c r="O8" s="614"/>
      <c r="P8" s="613"/>
      <c r="Q8" s="531"/>
      <c r="R8" s="532"/>
      <c r="S8" s="532"/>
      <c r="T8" s="639"/>
      <c r="U8" s="640"/>
      <c r="V8" s="614"/>
      <c r="W8" s="280"/>
      <c r="X8" s="280"/>
      <c r="Y8" s="280"/>
      <c r="Z8" s="615"/>
      <c r="AA8" s="280"/>
      <c r="AB8" s="280"/>
      <c r="AC8" s="280"/>
      <c r="AD8" s="280"/>
      <c r="AE8" s="280"/>
      <c r="AF8" s="280"/>
      <c r="AG8" s="280"/>
      <c r="AH8" s="280"/>
      <c r="AI8" s="641"/>
      <c r="AJ8" s="614"/>
      <c r="AK8" s="614"/>
      <c r="AL8" s="614"/>
      <c r="AM8" s="614"/>
      <c r="AN8" s="614"/>
      <c r="AO8" s="169"/>
      <c r="AP8" s="169"/>
      <c r="AQ8" s="534"/>
      <c r="AR8" s="663"/>
      <c r="AS8" s="534"/>
      <c r="AT8" s="534"/>
      <c r="AU8" s="534"/>
    </row>
    <row r="9" spans="1:60" ht="35.25" customHeight="1">
      <c r="A9" s="1317" t="s">
        <v>2378</v>
      </c>
      <c r="B9" s="1317"/>
      <c r="C9" s="1317"/>
      <c r="D9" s="1317"/>
      <c r="E9" s="1317"/>
      <c r="F9" s="1317"/>
      <c r="G9" s="1317"/>
      <c r="H9" s="1317"/>
      <c r="I9" s="1317"/>
      <c r="J9" s="1317"/>
      <c r="K9" s="1317"/>
      <c r="L9" s="1317"/>
      <c r="M9" s="496"/>
      <c r="N9" s="614"/>
      <c r="O9" s="614"/>
      <c r="P9" s="613"/>
      <c r="Q9" s="531"/>
      <c r="R9" s="532"/>
      <c r="S9" s="532"/>
      <c r="T9" s="639"/>
      <c r="U9" s="640"/>
      <c r="V9" s="614"/>
      <c r="W9" s="280"/>
      <c r="X9" s="280"/>
      <c r="Y9" s="280"/>
      <c r="Z9" s="615"/>
      <c r="AA9" s="280"/>
      <c r="AB9" s="280"/>
      <c r="AC9" s="280"/>
      <c r="AD9" s="280"/>
      <c r="AE9" s="280"/>
      <c r="AF9" s="280"/>
      <c r="AG9" s="280"/>
      <c r="AH9" s="280"/>
      <c r="AI9" s="641"/>
      <c r="AJ9" s="614"/>
      <c r="AK9" s="614"/>
      <c r="AL9" s="614"/>
      <c r="AM9" s="668"/>
      <c r="AN9" s="614"/>
      <c r="AO9" s="169"/>
      <c r="AP9" s="169"/>
      <c r="AQ9" s="534"/>
      <c r="AR9" s="627"/>
      <c r="AS9" s="534"/>
      <c r="AT9" s="534"/>
      <c r="AU9" s="534"/>
      <c r="BE9" s="437"/>
    </row>
    <row r="10" spans="1:60" ht="15.75" customHeight="1" thickBot="1">
      <c r="A10" s="1317"/>
      <c r="B10" s="1317"/>
      <c r="C10" s="1317"/>
      <c r="D10" s="1317"/>
      <c r="E10" s="1317"/>
      <c r="F10" s="1317"/>
      <c r="G10" s="1317"/>
      <c r="H10" s="1317"/>
      <c r="I10" s="1317"/>
      <c r="J10" s="1317"/>
      <c r="K10" s="1317"/>
      <c r="L10" s="1317"/>
      <c r="M10" s="496"/>
      <c r="N10" s="614"/>
      <c r="O10" s="614"/>
      <c r="P10" s="613"/>
      <c r="Q10" s="531"/>
      <c r="R10" s="532"/>
      <c r="S10" s="532"/>
      <c r="T10" s="639"/>
      <c r="U10" s="640"/>
      <c r="V10" s="614"/>
      <c r="W10" s="280"/>
      <c r="X10" s="280"/>
      <c r="Y10" s="280"/>
      <c r="Z10" s="615"/>
      <c r="AA10" s="280"/>
      <c r="AB10" s="280"/>
      <c r="AC10" s="280"/>
      <c r="AD10" s="280"/>
      <c r="AE10" s="280"/>
      <c r="AF10" s="280"/>
      <c r="AG10" s="280"/>
      <c r="AH10" s="280"/>
      <c r="AI10" s="641"/>
      <c r="AJ10" s="614"/>
      <c r="AK10" s="614"/>
      <c r="AL10" s="614"/>
      <c r="AM10" s="668"/>
      <c r="AN10" s="614"/>
      <c r="AO10" s="169"/>
      <c r="AP10" s="169"/>
      <c r="AQ10" s="534"/>
      <c r="AR10" s="627"/>
      <c r="AS10" s="534"/>
      <c r="AT10" s="534"/>
      <c r="AU10" s="534"/>
      <c r="BE10" s="437"/>
    </row>
    <row r="11" spans="1:60" ht="32.25" customHeight="1" thickBot="1">
      <c r="A11" s="1318"/>
      <c r="B11" s="1318"/>
      <c r="C11" s="1318"/>
      <c r="D11" s="1318"/>
      <c r="E11" s="1318"/>
      <c r="F11" s="1318"/>
      <c r="G11" s="1318"/>
      <c r="H11" s="1318"/>
      <c r="I11" s="1318"/>
      <c r="J11" s="1318"/>
      <c r="K11" s="1318"/>
      <c r="L11" s="1318"/>
      <c r="M11" s="496"/>
      <c r="N11" s="496"/>
      <c r="O11" s="496"/>
      <c r="P11" s="613"/>
      <c r="Q11" s="613"/>
      <c r="R11" s="614"/>
      <c r="S11" s="496"/>
      <c r="T11" s="614"/>
      <c r="U11" s="613"/>
      <c r="V11" s="614"/>
      <c r="W11" s="280"/>
      <c r="X11" s="615"/>
      <c r="Y11" s="615"/>
      <c r="Z11" s="615"/>
      <c r="AA11" s="615"/>
      <c r="AB11" s="615"/>
      <c r="AC11" s="615"/>
      <c r="AD11" s="615"/>
      <c r="AE11" s="615"/>
      <c r="AF11" s="615"/>
      <c r="AG11" s="615"/>
      <c r="AH11" s="615"/>
      <c r="AI11" s="646"/>
      <c r="AJ11" s="614"/>
      <c r="AK11" s="614"/>
      <c r="AL11" s="614"/>
      <c r="AM11" s="1350" t="str">
        <f>IFERROR(IF(COUNTIF(AZ:AZ,"未入力")=0,"○","未入力あり"),"")</f>
        <v>○</v>
      </c>
      <c r="AN11" s="1351"/>
      <c r="AO11" s="647" t="str">
        <f>IFERROR(IF(COUNTIF(BA:BA,"未入力")=0,"○","未入力あり"),"")</f>
        <v>○</v>
      </c>
      <c r="AP11" s="647" t="str">
        <f>IFERROR(IF(COUNTIF(BB:BB,"未入力")=0,"○","未入力あり"),"")</f>
        <v>○</v>
      </c>
      <c r="AQ11" s="647" t="str">
        <f>IFERROR(IF(COUNTIF(BC:BC,"未入力")=0,"○","未入力あり"),"")</f>
        <v>○</v>
      </c>
      <c r="AR11" s="669" t="str">
        <f>IF(AZ7="旧特定加算相当なし","",IF(AR6&gt;=AR7,"○","×"))</f>
        <v/>
      </c>
      <c r="AS11" s="647" t="str">
        <f>IF(BC7="旧特定加算Ⅰ相当なし","",IF(COUNTIF(BE:BE,"未入力")=0,"○","未入力あり"))</f>
        <v/>
      </c>
      <c r="AT11" s="650" t="s">
        <v>2211</v>
      </c>
      <c r="AU11" s="534"/>
      <c r="AY11" s="172"/>
      <c r="AZ11" s="172"/>
      <c r="BA11" s="172"/>
      <c r="BB11" s="172"/>
      <c r="BC11" s="172"/>
      <c r="BD11" s="172"/>
      <c r="BE11" s="172"/>
      <c r="BF11" s="172"/>
      <c r="BG11" s="172"/>
      <c r="BH11" s="172"/>
    </row>
    <row r="12" spans="1:60" ht="59.25" customHeight="1">
      <c r="A12" s="1290"/>
      <c r="B12" s="1309" t="s">
        <v>2333</v>
      </c>
      <c r="C12" s="1310"/>
      <c r="D12" s="1310"/>
      <c r="E12" s="1310"/>
      <c r="F12" s="1311"/>
      <c r="G12" s="1315" t="s">
        <v>63</v>
      </c>
      <c r="H12" s="1268" t="s">
        <v>88</v>
      </c>
      <c r="I12" s="1268"/>
      <c r="J12" s="1276" t="s">
        <v>69</v>
      </c>
      <c r="K12" s="1262" t="s">
        <v>40</v>
      </c>
      <c r="L12" s="1264" t="s">
        <v>2181</v>
      </c>
      <c r="M12" s="1266" t="s">
        <v>67</v>
      </c>
      <c r="N12" s="1242" t="s">
        <v>2275</v>
      </c>
      <c r="O12" s="1243" t="s">
        <v>2172</v>
      </c>
      <c r="P12" s="1485" t="s">
        <v>2339</v>
      </c>
      <c r="Q12" s="1486"/>
      <c r="R12" s="1487"/>
      <c r="S12" s="1496" t="s">
        <v>2118</v>
      </c>
      <c r="T12" s="1516" t="s">
        <v>2173</v>
      </c>
      <c r="U12" s="1517"/>
      <c r="V12" s="1243" t="s">
        <v>191</v>
      </c>
      <c r="W12" s="1465" t="s">
        <v>142</v>
      </c>
      <c r="X12" s="1478"/>
      <c r="Y12" s="1478"/>
      <c r="Z12" s="1478"/>
      <c r="AA12" s="1478"/>
      <c r="AB12" s="1478"/>
      <c r="AC12" s="1478"/>
      <c r="AD12" s="1478"/>
      <c r="AE12" s="1478"/>
      <c r="AF12" s="1478"/>
      <c r="AG12" s="1478"/>
      <c r="AH12" s="1479"/>
      <c r="AI12" s="1465" t="s">
        <v>2174</v>
      </c>
      <c r="AJ12" s="1577" t="s">
        <v>2336</v>
      </c>
      <c r="AK12" s="1579" t="s">
        <v>2200</v>
      </c>
      <c r="AL12" s="1248"/>
      <c r="AM12" s="1352" t="s">
        <v>2182</v>
      </c>
      <c r="AN12" s="1248"/>
      <c r="AO12" s="1247" t="s">
        <v>254</v>
      </c>
      <c r="AP12" s="1248"/>
      <c r="AQ12" s="540" t="s">
        <v>248</v>
      </c>
      <c r="AR12" s="540" t="s">
        <v>252</v>
      </c>
      <c r="AS12" s="541" t="s">
        <v>253</v>
      </c>
      <c r="AT12" s="1520" t="s">
        <v>2332</v>
      </c>
      <c r="AU12" s="670"/>
      <c r="AV12" s="516"/>
      <c r="BF12" s="1588" t="s">
        <v>2365</v>
      </c>
      <c r="BG12" s="1589"/>
      <c r="BH12" s="1590"/>
    </row>
    <row r="13" spans="1:60" ht="132.75" customHeight="1" thickBot="1">
      <c r="A13" s="1291"/>
      <c r="B13" s="1312"/>
      <c r="C13" s="1313"/>
      <c r="D13" s="1313"/>
      <c r="E13" s="1313"/>
      <c r="F13" s="1314"/>
      <c r="G13" s="1316"/>
      <c r="H13" s="542" t="s">
        <v>2334</v>
      </c>
      <c r="I13" s="542" t="s">
        <v>2335</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1" t="s">
        <v>2184</v>
      </c>
      <c r="AL13" s="672" t="s">
        <v>2197</v>
      </c>
      <c r="AM13" s="672" t="s">
        <v>2179</v>
      </c>
      <c r="AN13" s="673" t="s">
        <v>2198</v>
      </c>
      <c r="AO13" s="673" t="s">
        <v>2337</v>
      </c>
      <c r="AP13" s="672" t="s">
        <v>2338</v>
      </c>
      <c r="AQ13" s="674" t="s">
        <v>247</v>
      </c>
      <c r="AR13" s="549" t="s">
        <v>2349</v>
      </c>
      <c r="AS13" s="675" t="s">
        <v>2342</v>
      </c>
      <c r="AT13" s="1325"/>
      <c r="AU13" s="670"/>
      <c r="AV13" s="552" t="s">
        <v>2193</v>
      </c>
      <c r="AW13" s="654" t="s">
        <v>2220</v>
      </c>
      <c r="AX13" s="654" t="s">
        <v>2221</v>
      </c>
      <c r="AY13" s="552" t="s">
        <v>2187</v>
      </c>
      <c r="AZ13" s="552" t="s">
        <v>2201</v>
      </c>
      <c r="BA13" s="552" t="s">
        <v>2188</v>
      </c>
      <c r="BB13" s="552" t="s">
        <v>2189</v>
      </c>
      <c r="BC13" s="552" t="s">
        <v>2190</v>
      </c>
      <c r="BD13" s="555" t="s">
        <v>2191</v>
      </c>
      <c r="BE13" s="555" t="s">
        <v>2192</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6"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2199</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327"/>
      <c r="AW14" s="678"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3"/>
      <c r="BE14" s="437"/>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79"/>
      <c r="AV15" s="1329"/>
      <c r="AW15" s="1330" t="str">
        <f>IF('別紙様式2-2（４・５月分）'!O15="","",'別紙様式2-2（４・５月分）'!O15)</f>
        <v>特定加算Ⅱ</v>
      </c>
      <c r="AX15" s="1331"/>
      <c r="AY15" s="1522"/>
      <c r="AZ15" s="530"/>
      <c r="BE15" s="437"/>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2185</v>
      </c>
      <c r="Q16" s="1454" t="str">
        <f>IFERROR(VLOOKUP('別紙様式2-2（４・５月分）'!AR14,【参考】数式用!$AT$5:$AV$22,3,FALSE),"")</f>
        <v xml:space="preserve"> </v>
      </c>
      <c r="R16" s="1471" t="s">
        <v>2196</v>
      </c>
      <c r="S16" s="1401" t="str">
        <f>IFERROR(VLOOKUP(K14,【参考】数式用!$A$5:$AB$27,MATCH(Q16,【参考】数式用!$B$4:$AB$4,0)+1,0),"")</f>
        <v/>
      </c>
      <c r="T16" s="1403" t="s">
        <v>2274</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79"/>
      <c r="AV16" s="1329" t="str">
        <f>IF(OR(AB14&lt;&gt;7,AD14&lt;&gt;3),"V列に色付け","")</f>
        <v/>
      </c>
      <c r="AW16" s="1330"/>
      <c r="AX16" s="1331"/>
      <c r="AY16" s="680"/>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59"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329"/>
      <c r="AW17" s="661" t="str">
        <f>IF('別紙様式2-2（４・５月分）'!O16="","",'別紙様式2-2（４・５月分）'!O16)</f>
        <v>ベア加算なし</v>
      </c>
      <c r="AX17" s="1331"/>
      <c r="AY17" s="682"/>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6"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2199</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327"/>
      <c r="AW18" s="661"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3"/>
      <c r="BE18" s="437"/>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3"/>
      <c r="AV19" s="1329"/>
      <c r="AW19" s="1330" t="str">
        <f>IF('別紙様式2-2（４・５月分）'!O18="","",'別紙様式2-2（４・５月分）'!O18)</f>
        <v>特定加算Ⅱ</v>
      </c>
      <c r="AX19" s="1331"/>
      <c r="AY19" s="1522"/>
      <c r="AZ19" s="530"/>
      <c r="BE19" s="437"/>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2185</v>
      </c>
      <c r="Q20" s="1454" t="str">
        <f>IFERROR(VLOOKUP('別紙様式2-2（４・５月分）'!AR17,【参考】数式用!$AT$5:$AV$22,3,FALSE),"")</f>
        <v xml:space="preserve"> </v>
      </c>
      <c r="R20" s="1471" t="s">
        <v>2196</v>
      </c>
      <c r="S20" s="1441" t="str">
        <f>IFERROR(VLOOKUP(K18,【参考】数式用!$A$5:$AB$27,MATCH(Q20,【参考】数式用!$B$4:$AB$4,0)+1,0),"")</f>
        <v/>
      </c>
      <c r="T20" s="1403" t="s">
        <v>2274</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1"/>
      <c r="AV20" s="1329" t="str">
        <f t="shared" ref="AV20" si="2">IF(OR(AB18&lt;&gt;7,AD18&lt;&gt;3),"V列に色付け","")</f>
        <v/>
      </c>
      <c r="AW20" s="1330"/>
      <c r="AX20" s="1331"/>
      <c r="AY20" s="680"/>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59"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1"/>
      <c r="AV21" s="1329"/>
      <c r="AW21" s="661" t="str">
        <f>IF('別紙様式2-2（４・５月分）'!O19="","",'別紙様式2-2（４・５月分）'!O19)</f>
        <v>ベア加算なし</v>
      </c>
      <c r="AX21" s="1331"/>
      <c r="AY21" s="682"/>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6"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2199</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2177</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327"/>
      <c r="AW22" s="661"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3"/>
      <c r="BE22" s="437"/>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3"/>
      <c r="AV23" s="1329"/>
      <c r="AW23" s="1330" t="str">
        <f>IF('別紙様式2-2（４・５月分）'!O21="","",'別紙様式2-2（４・５月分）'!O21)</f>
        <v>特定加算なし</v>
      </c>
      <c r="AX23" s="1331"/>
      <c r="AY23" s="1522"/>
      <c r="AZ23" s="530"/>
      <c r="BE23" s="437"/>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2185</v>
      </c>
      <c r="Q24" s="1454" t="str">
        <f>IFERROR(VLOOKUP('別紙様式2-2（４・５月分）'!AR20,【参考】数式用!$AT$5:$AV$22,3,FALSE),"")</f>
        <v xml:space="preserve"> </v>
      </c>
      <c r="R24" s="1399" t="s">
        <v>2196</v>
      </c>
      <c r="S24" s="1401" t="str">
        <f>IFERROR(VLOOKUP(K22,【参考】数式用!$A$5:$AB$27,MATCH(Q24,【参考】数式用!$B$4:$AB$4,0)+1,0),"")</f>
        <v/>
      </c>
      <c r="T24" s="1403" t="s">
        <v>2274</v>
      </c>
      <c r="U24" s="1555"/>
      <c r="V24" s="1407" t="str">
        <f>IFERROR(VLOOKUP(K22,【参考】数式用!$A$5:$AB$27,MATCH(U24,【参考】数式用!$B$4:$AB$4,0)+1,0),"")</f>
        <v/>
      </c>
      <c r="W24" s="1409" t="s">
        <v>19</v>
      </c>
      <c r="X24" s="1553"/>
      <c r="Y24" s="1391" t="s">
        <v>10</v>
      </c>
      <c r="Z24" s="1553"/>
      <c r="AA24" s="1391" t="s">
        <v>45</v>
      </c>
      <c r="AB24" s="1553"/>
      <c r="AC24" s="1391" t="s">
        <v>10</v>
      </c>
      <c r="AD24" s="1553"/>
      <c r="AE24" s="1391" t="s">
        <v>2177</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1"/>
      <c r="AV24" s="1329" t="str">
        <f t="shared" ref="AV24" si="6">IF(OR(AB22&lt;&gt;7,AD22&lt;&gt;3),"V列に色付け","")</f>
        <v/>
      </c>
      <c r="AW24" s="1330"/>
      <c r="AX24" s="1331"/>
      <c r="AY24" s="680"/>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59"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1"/>
      <c r="AV25" s="1329"/>
      <c r="AW25" s="661" t="str">
        <f>IF('別紙様式2-2（４・５月分）'!O22="","",'別紙様式2-2（４・５月分）'!O22)</f>
        <v>ベア加算</v>
      </c>
      <c r="AX25" s="1331"/>
      <c r="AY25" s="682"/>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6"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2199</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2177</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327"/>
      <c r="AW26" s="661"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3"/>
      <c r="BE26" s="437"/>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3"/>
      <c r="AV27" s="1329"/>
      <c r="AW27" s="1330" t="str">
        <f>IF('別紙様式2-2（４・５月分）'!O24="","",'別紙様式2-2（４・５月分）'!O24)</f>
        <v>特定加算なし</v>
      </c>
      <c r="AX27" s="1331"/>
      <c r="AY27" s="1522"/>
      <c r="AZ27" s="530"/>
      <c r="BE27" s="437"/>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2185</v>
      </c>
      <c r="Q28" s="1454" t="str">
        <f>IFERROR(VLOOKUP('別紙様式2-2（４・５月分）'!AR23,【参考】数式用!$AT$5:$AV$22,3,FALSE),"")</f>
        <v xml:space="preserve"> </v>
      </c>
      <c r="R28" s="1399" t="s">
        <v>2196</v>
      </c>
      <c r="S28" s="1441" t="str">
        <f>IFERROR(VLOOKUP(K26,【参考】数式用!$A$5:$AB$27,MATCH(Q28,【参考】数式用!$B$4:$AB$4,0)+1,0),"")</f>
        <v/>
      </c>
      <c r="T28" s="1403" t="s">
        <v>2274</v>
      </c>
      <c r="U28" s="1555" t="s">
        <v>2105</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2177</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2186</v>
      </c>
      <c r="AP28" s="1545"/>
      <c r="AQ28" s="1523"/>
      <c r="AR28" s="1525"/>
      <c r="AS28" s="1527"/>
      <c r="AT28" s="1531"/>
      <c r="AU28" s="551"/>
      <c r="AV28" s="1329" t="str">
        <f t="shared" ref="AV28" si="10">IF(OR(AB26&lt;&gt;7,AD26&lt;&gt;3),"V列に色付け","")</f>
        <v>V列に色付け</v>
      </c>
      <c r="AW28" s="1330"/>
      <c r="AX28" s="1331"/>
      <c r="AY28" s="680"/>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59"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1"/>
      <c r="AV29" s="1329"/>
      <c r="AW29" s="661" t="str">
        <f>IF('別紙様式2-2（４・５月分）'!O25="","",'別紙様式2-2（４・５月分）'!O25)</f>
        <v>ベア加算なし</v>
      </c>
      <c r="AX29" s="1331"/>
      <c r="AY29" s="682"/>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6"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2199</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2177</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327"/>
      <c r="AW30" s="661"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3"/>
      <c r="BE30" s="437"/>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3"/>
      <c r="AV31" s="1329"/>
      <c r="AW31" s="1330" t="str">
        <f>IF('別紙様式2-2（４・５月分）'!O27="","",'別紙様式2-2（４・５月分）'!O27)</f>
        <v/>
      </c>
      <c r="AX31" s="1331"/>
      <c r="AY31" s="1522"/>
      <c r="AZ31" s="530"/>
      <c r="BE31" s="437"/>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2276</v>
      </c>
      <c r="Q32" s="1454" t="str">
        <f>IFERROR(VLOOKUP('別紙様式2-2（４・５月分）'!AR26,【参考】数式用!$AT$5:$AV$22,3,FALSE),"")</f>
        <v/>
      </c>
      <c r="R32" s="1399" t="s">
        <v>2196</v>
      </c>
      <c r="S32" s="1401" t="str">
        <f>IFERROR(VLOOKUP(K30,【参考】数式用!$A$5:$AB$27,MATCH(Q32,【参考】数式用!$B$4:$AB$4,0)+1,0),"")</f>
        <v/>
      </c>
      <c r="T32" s="1403" t="s">
        <v>2274</v>
      </c>
      <c r="U32" s="1555"/>
      <c r="V32" s="1407" t="str">
        <f>IFERROR(VLOOKUP(K30,【参考】数式用!$A$5:$AB$27,MATCH(U32,【参考】数式用!$B$4:$AB$4,0)+1,0),"")</f>
        <v/>
      </c>
      <c r="W32" s="1409" t="s">
        <v>19</v>
      </c>
      <c r="X32" s="1553"/>
      <c r="Y32" s="1391" t="s">
        <v>10</v>
      </c>
      <c r="Z32" s="1553"/>
      <c r="AA32" s="1391" t="s">
        <v>45</v>
      </c>
      <c r="AB32" s="1553"/>
      <c r="AC32" s="1391" t="s">
        <v>10</v>
      </c>
      <c r="AD32" s="1553"/>
      <c r="AE32" s="1391" t="s">
        <v>2177</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1"/>
      <c r="AV32" s="1329" t="str">
        <f t="shared" ref="AV32" si="15">IF(OR(AB30&lt;&gt;7,AD30&lt;&gt;3),"V列に色付け","")</f>
        <v/>
      </c>
      <c r="AW32" s="1330"/>
      <c r="AX32" s="1331"/>
      <c r="AY32" s="680"/>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59"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1"/>
      <c r="AV33" s="1329"/>
      <c r="AW33" s="661" t="str">
        <f>IF('別紙様式2-2（４・５月分）'!O28="","",'別紙様式2-2（４・５月分）'!O28)</f>
        <v/>
      </c>
      <c r="AX33" s="1331"/>
      <c r="AY33" s="682"/>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6"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2199</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2177</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327"/>
      <c r="AW34" s="661"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3"/>
      <c r="BE34" s="437"/>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3"/>
      <c r="AV35" s="1329"/>
      <c r="AW35" s="1330" t="str">
        <f>IF('別紙様式2-2（４・５月分）'!O30="","",'別紙様式2-2（４・５月分）'!O30)</f>
        <v>特定加算Ⅱ</v>
      </c>
      <c r="AX35" s="1331"/>
      <c r="AY35" s="1522"/>
      <c r="AZ35" s="530"/>
      <c r="BE35" s="437"/>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2185</v>
      </c>
      <c r="Q36" s="1454" t="str">
        <f>IFERROR(VLOOKUP('別紙様式2-2（４・５月分）'!AR29,【参考】数式用!$AT$5:$AV$22,3,FALSE),"")</f>
        <v xml:space="preserve"> </v>
      </c>
      <c r="R36" s="1399" t="s">
        <v>2196</v>
      </c>
      <c r="S36" s="1441" t="str">
        <f>IFERROR(VLOOKUP(K34,【参考】数式用!$A$5:$AB$27,MATCH(Q36,【参考】数式用!$B$4:$AB$4,0)+1,0),"")</f>
        <v/>
      </c>
      <c r="T36" s="1403" t="s">
        <v>2274</v>
      </c>
      <c r="U36" s="1555"/>
      <c r="V36" s="1407" t="str">
        <f>IFERROR(VLOOKUP(K34,【参考】数式用!$A$5:$AB$27,MATCH(U36,【参考】数式用!$B$4:$AB$4,0)+1,0),"")</f>
        <v/>
      </c>
      <c r="W36" s="1409" t="s">
        <v>19</v>
      </c>
      <c r="X36" s="1553"/>
      <c r="Y36" s="1391" t="s">
        <v>10</v>
      </c>
      <c r="Z36" s="1553"/>
      <c r="AA36" s="1391" t="s">
        <v>45</v>
      </c>
      <c r="AB36" s="1553"/>
      <c r="AC36" s="1391" t="s">
        <v>10</v>
      </c>
      <c r="AD36" s="1553"/>
      <c r="AE36" s="1391" t="s">
        <v>2177</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1"/>
      <c r="AV36" s="1329" t="str">
        <f t="shared" ref="AV36" si="20">IF(OR(AB34&lt;&gt;7,AD34&lt;&gt;3),"V列に色付け","")</f>
        <v/>
      </c>
      <c r="AW36" s="1330"/>
      <c r="AX36" s="1331"/>
      <c r="AY36" s="680"/>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59"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1"/>
      <c r="AV37" s="1329"/>
      <c r="AW37" s="661" t="str">
        <f>IF('別紙様式2-2（４・５月分）'!O31="","",'別紙様式2-2（４・５月分）'!O31)</f>
        <v>ベア加算なし</v>
      </c>
      <c r="AX37" s="1331"/>
      <c r="AY37" s="682"/>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6"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2199</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2177</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327"/>
      <c r="AW38" s="661"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3"/>
      <c r="BE38" s="437"/>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3"/>
      <c r="AV39" s="1329"/>
      <c r="AW39" s="1330" t="str">
        <f>IF('別紙様式2-2（４・５月分）'!O33="","",'別紙様式2-2（４・５月分）'!O33)</f>
        <v>特定加算なし</v>
      </c>
      <c r="AX39" s="1331"/>
      <c r="AY39" s="1522"/>
      <c r="AZ39" s="530"/>
      <c r="BE39" s="437"/>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2185</v>
      </c>
      <c r="Q40" s="1454" t="str">
        <f>IFERROR(VLOOKUP('別紙様式2-2（４・５月分）'!AR32,【参考】数式用!$AT$5:$AV$22,3,FALSE),"")</f>
        <v xml:space="preserve"> </v>
      </c>
      <c r="R40" s="1399" t="s">
        <v>2196</v>
      </c>
      <c r="S40" s="1401" t="str">
        <f>IFERROR(VLOOKUP(K38,【参考】数式用!$A$5:$AB$27,MATCH(Q40,【参考】数式用!$B$4:$AB$4,0)+1,0),"")</f>
        <v/>
      </c>
      <c r="T40" s="1403" t="s">
        <v>2274</v>
      </c>
      <c r="U40" s="1555"/>
      <c r="V40" s="1407" t="str">
        <f>IFERROR(VLOOKUP(K38,【参考】数式用!$A$5:$AB$27,MATCH(U40,【参考】数式用!$B$4:$AB$4,0)+1,0),"")</f>
        <v/>
      </c>
      <c r="W40" s="1409" t="s">
        <v>19</v>
      </c>
      <c r="X40" s="1553"/>
      <c r="Y40" s="1391" t="s">
        <v>10</v>
      </c>
      <c r="Z40" s="1553"/>
      <c r="AA40" s="1391" t="s">
        <v>45</v>
      </c>
      <c r="AB40" s="1553"/>
      <c r="AC40" s="1391" t="s">
        <v>10</v>
      </c>
      <c r="AD40" s="1553"/>
      <c r="AE40" s="1391" t="s">
        <v>2177</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1"/>
      <c r="AV40" s="1329" t="str">
        <f t="shared" ref="AV40" si="25">IF(OR(AB38&lt;&gt;7,AD38&lt;&gt;3),"V列に色付け","")</f>
        <v/>
      </c>
      <c r="AW40" s="1330"/>
      <c r="AX40" s="1331"/>
      <c r="AY40" s="680"/>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59"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1"/>
      <c r="AV41" s="1329"/>
      <c r="AW41" s="661" t="str">
        <f>IF('別紙様式2-2（４・５月分）'!O34="","",'別紙様式2-2（４・５月分）'!O34)</f>
        <v>ベア加算なし</v>
      </c>
      <c r="AX41" s="1331"/>
      <c r="AY41" s="682"/>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6"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2264</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2177</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327"/>
      <c r="AW42" s="661" t="str">
        <f>IF('別紙様式2-2（４・５月分）'!O35="","",'別紙様式2-2（４・５月分）'!O35)</f>
        <v/>
      </c>
      <c r="AX42" s="1331" t="str">
        <f>IF(SUM('別紙様式2-2（４・５月分）'!P35:P37)=0,"",SUM('別紙様式2-2（４・５月分）'!P35:P37))</f>
        <v/>
      </c>
      <c r="AY42" s="1522" t="str">
        <f>IFERROR(VLOOKUP(K42,【参考】数式用!$AJ$2:$AK$24,2,FALSE),"")</f>
        <v/>
      </c>
      <c r="AZ42" s="593"/>
      <c r="BE42" s="437"/>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3"/>
      <c r="AV43" s="1329"/>
      <c r="AW43" s="1330" t="str">
        <f>IF('別紙様式2-2（４・５月分）'!O36="","",'別紙様式2-2（４・５月分）'!O36)</f>
        <v/>
      </c>
      <c r="AX43" s="1331"/>
      <c r="AY43" s="1522"/>
      <c r="AZ43" s="530"/>
      <c r="BE43" s="437"/>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2185</v>
      </c>
      <c r="Q44" s="1454" t="str">
        <f>IFERROR(VLOOKUP('別紙様式2-2（４・５月分）'!AR35,【参考】数式用!$AT$5:$AV$22,3,FALSE),"")</f>
        <v/>
      </c>
      <c r="R44" s="1399" t="s">
        <v>2196</v>
      </c>
      <c r="S44" s="1441" t="str">
        <f>IFERROR(VLOOKUP(K42,【参考】数式用!$A$5:$AB$27,MATCH(Q44,【参考】数式用!$B$4:$AB$4,0)+1,0),"")</f>
        <v/>
      </c>
      <c r="T44" s="1403" t="s">
        <v>2274</v>
      </c>
      <c r="U44" s="1555"/>
      <c r="V44" s="1407" t="str">
        <f>IFERROR(VLOOKUP(K42,【参考】数式用!$A$5:$AB$27,MATCH(U44,【参考】数式用!$B$4:$AB$4,0)+1,0),"")</f>
        <v/>
      </c>
      <c r="W44" s="1409" t="s">
        <v>19</v>
      </c>
      <c r="X44" s="1553"/>
      <c r="Y44" s="1391" t="s">
        <v>10</v>
      </c>
      <c r="Z44" s="1553"/>
      <c r="AA44" s="1391" t="s">
        <v>45</v>
      </c>
      <c r="AB44" s="1553"/>
      <c r="AC44" s="1391" t="s">
        <v>10</v>
      </c>
      <c r="AD44" s="1553"/>
      <c r="AE44" s="1391" t="s">
        <v>2177</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1"/>
      <c r="AV44" s="1329" t="str">
        <f t="shared" ref="AV44" si="30">IF(OR(AB42&lt;&gt;7,AD42&lt;&gt;3),"V列に色付け","")</f>
        <v/>
      </c>
      <c r="AW44" s="1330"/>
      <c r="AX44" s="1331"/>
      <c r="AY44" s="680"/>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59"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1"/>
      <c r="AV45" s="1329"/>
      <c r="AW45" s="661" t="str">
        <f>IF('別紙様式2-2（４・５月分）'!O37="","",'別紙様式2-2（４・５月分）'!O37)</f>
        <v/>
      </c>
      <c r="AX45" s="1331"/>
      <c r="AY45" s="682"/>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6"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2264</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2177</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327"/>
      <c r="AW46" s="661" t="str">
        <f>IF('別紙様式2-2（４・５月分）'!O38="","",'別紙様式2-2（４・５月分）'!O38)</f>
        <v/>
      </c>
      <c r="AX46" s="1331" t="str">
        <f>IF(SUM('別紙様式2-2（４・５月分）'!P38:P40)=0,"",SUM('別紙様式2-2（４・５月分）'!P38:P40))</f>
        <v/>
      </c>
      <c r="AY46" s="1542" t="str">
        <f>IFERROR(VLOOKUP(K46,【参考】数式用!$AJ$2:$AK$24,2,FALSE),"")</f>
        <v/>
      </c>
      <c r="AZ46" s="593"/>
      <c r="BE46" s="437"/>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3"/>
      <c r="AV47" s="1329"/>
      <c r="AW47" s="1330" t="str">
        <f>IF('別紙様式2-2（４・５月分）'!O39="","",'別紙様式2-2（４・５月分）'!O39)</f>
        <v/>
      </c>
      <c r="AX47" s="1331"/>
      <c r="AY47" s="1522"/>
      <c r="AZ47" s="530"/>
      <c r="BE47" s="437"/>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2185</v>
      </c>
      <c r="Q48" s="1454" t="str">
        <f>IFERROR(VLOOKUP('別紙様式2-2（４・５月分）'!AR38,【参考】数式用!$AT$5:$AV$22,3,FALSE),"")</f>
        <v/>
      </c>
      <c r="R48" s="1399" t="s">
        <v>2196</v>
      </c>
      <c r="S48" s="1401" t="str">
        <f>IFERROR(VLOOKUP(K46,【参考】数式用!$A$5:$AB$27,MATCH(Q48,【参考】数式用!$B$4:$AB$4,0)+1,0),"")</f>
        <v/>
      </c>
      <c r="T48" s="1403" t="s">
        <v>2274</v>
      </c>
      <c r="U48" s="1555"/>
      <c r="V48" s="1407" t="str">
        <f>IFERROR(VLOOKUP(K46,【参考】数式用!$A$5:$AB$27,MATCH(U48,【参考】数式用!$B$4:$AB$4,0)+1,0),"")</f>
        <v/>
      </c>
      <c r="W48" s="1409" t="s">
        <v>19</v>
      </c>
      <c r="X48" s="1553"/>
      <c r="Y48" s="1391" t="s">
        <v>10</v>
      </c>
      <c r="Z48" s="1553"/>
      <c r="AA48" s="1391" t="s">
        <v>45</v>
      </c>
      <c r="AB48" s="1553"/>
      <c r="AC48" s="1391" t="s">
        <v>10</v>
      </c>
      <c r="AD48" s="1553"/>
      <c r="AE48" s="1391" t="s">
        <v>2177</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1"/>
      <c r="AV48" s="1329" t="str">
        <f t="shared" ref="AV48" si="35">IF(OR(AB46&lt;&gt;7,AD46&lt;&gt;3),"V列に色付け","")</f>
        <v/>
      </c>
      <c r="AW48" s="1330"/>
      <c r="AX48" s="1331"/>
      <c r="AY48" s="680"/>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59"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1"/>
      <c r="AV49" s="1329"/>
      <c r="AW49" s="661" t="str">
        <f>IF('別紙様式2-2（４・５月分）'!O40="","",'別紙様式2-2（４・５月分）'!O40)</f>
        <v/>
      </c>
      <c r="AX49" s="1331"/>
      <c r="AY49" s="682"/>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6"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2264</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2177</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327"/>
      <c r="AW50" s="661" t="str">
        <f>IF('別紙様式2-2（４・５月分）'!O41="","",'別紙様式2-2（４・５月分）'!O41)</f>
        <v/>
      </c>
      <c r="AX50" s="1331" t="str">
        <f>IF(SUM('別紙様式2-2（４・５月分）'!P41:P43)=0,"",SUM('別紙様式2-2（４・５月分）'!P41:P43))</f>
        <v/>
      </c>
      <c r="AY50" s="1522" t="str">
        <f>IFERROR(VLOOKUP(K50,【参考】数式用!$AJ$2:$AK$24,2,FALSE),"")</f>
        <v/>
      </c>
      <c r="AZ50" s="593"/>
      <c r="BE50" s="437"/>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3"/>
      <c r="AV51" s="1329"/>
      <c r="AW51" s="1330" t="str">
        <f>IF('別紙様式2-2（４・５月分）'!O42="","",'別紙様式2-2（４・５月分）'!O42)</f>
        <v/>
      </c>
      <c r="AX51" s="1331"/>
      <c r="AY51" s="1522"/>
      <c r="AZ51" s="530"/>
      <c r="BE51" s="437"/>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2185</v>
      </c>
      <c r="Q52" s="1454" t="str">
        <f>IFERROR(VLOOKUP('別紙様式2-2（４・５月分）'!AR41,【参考】数式用!$AT$5:$AV$22,3,FALSE),"")</f>
        <v/>
      </c>
      <c r="R52" s="1399" t="s">
        <v>2196</v>
      </c>
      <c r="S52" s="1441" t="str">
        <f>IFERROR(VLOOKUP(K50,【参考】数式用!$A$5:$AB$27,MATCH(Q52,【参考】数式用!$B$4:$AB$4,0)+1,0),"")</f>
        <v/>
      </c>
      <c r="T52" s="1403" t="s">
        <v>2274</v>
      </c>
      <c r="U52" s="1555"/>
      <c r="V52" s="1407" t="str">
        <f>IFERROR(VLOOKUP(K50,【参考】数式用!$A$5:$AB$27,MATCH(U52,【参考】数式用!$B$4:$AB$4,0)+1,0),"")</f>
        <v/>
      </c>
      <c r="W52" s="1409" t="s">
        <v>19</v>
      </c>
      <c r="X52" s="1553"/>
      <c r="Y52" s="1391" t="s">
        <v>10</v>
      </c>
      <c r="Z52" s="1553"/>
      <c r="AA52" s="1391" t="s">
        <v>45</v>
      </c>
      <c r="AB52" s="1553"/>
      <c r="AC52" s="1391" t="s">
        <v>10</v>
      </c>
      <c r="AD52" s="1553"/>
      <c r="AE52" s="1391" t="s">
        <v>2177</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1"/>
      <c r="AV52" s="1329" t="str">
        <f t="shared" ref="AV52" si="40">IF(OR(AB50&lt;&gt;7,AD50&lt;&gt;3),"V列に色付け","")</f>
        <v/>
      </c>
      <c r="AW52" s="1330"/>
      <c r="AX52" s="1331"/>
      <c r="AY52" s="680"/>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59"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1"/>
      <c r="AV53" s="1329"/>
      <c r="AW53" s="661" t="str">
        <f>IF('別紙様式2-2（４・５月分）'!O43="","",'別紙様式2-2（４・５月分）'!O43)</f>
        <v/>
      </c>
      <c r="AX53" s="1331"/>
      <c r="AY53" s="682"/>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6"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2264</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2177</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327"/>
      <c r="AW54" s="661" t="str">
        <f>IF('別紙様式2-2（４・５月分）'!O44="","",'別紙様式2-2（４・５月分）'!O44)</f>
        <v/>
      </c>
      <c r="AX54" s="1331" t="str">
        <f>IF(SUM('別紙様式2-2（４・５月分）'!P44:P46)=0,"",SUM('別紙様式2-2（４・５月分）'!P44:P46))</f>
        <v/>
      </c>
      <c r="AY54" s="1542" t="str">
        <f>IFERROR(VLOOKUP(K54,【参考】数式用!$AJ$2:$AK$24,2,FALSE),"")</f>
        <v/>
      </c>
      <c r="AZ54" s="593"/>
      <c r="BE54" s="437"/>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3"/>
      <c r="AV55" s="1329"/>
      <c r="AW55" s="1330" t="str">
        <f>IF('別紙様式2-2（４・５月分）'!O45="","",'別紙様式2-2（４・５月分）'!O45)</f>
        <v/>
      </c>
      <c r="AX55" s="1331"/>
      <c r="AY55" s="1522"/>
      <c r="AZ55" s="530"/>
      <c r="BE55" s="437"/>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2185</v>
      </c>
      <c r="Q56" s="1454" t="str">
        <f>IFERROR(VLOOKUP('別紙様式2-2（４・５月分）'!AR44,【参考】数式用!$AT$5:$AV$22,3,FALSE),"")</f>
        <v/>
      </c>
      <c r="R56" s="1399" t="s">
        <v>2196</v>
      </c>
      <c r="S56" s="1401" t="str">
        <f>IFERROR(VLOOKUP(K54,【参考】数式用!$A$5:$AB$27,MATCH(Q56,【参考】数式用!$B$4:$AB$4,0)+1,0),"")</f>
        <v/>
      </c>
      <c r="T56" s="1403" t="s">
        <v>2274</v>
      </c>
      <c r="U56" s="1555"/>
      <c r="V56" s="1407" t="str">
        <f>IFERROR(VLOOKUP(K54,【参考】数式用!$A$5:$AB$27,MATCH(U56,【参考】数式用!$B$4:$AB$4,0)+1,0),"")</f>
        <v/>
      </c>
      <c r="W56" s="1409" t="s">
        <v>19</v>
      </c>
      <c r="X56" s="1553"/>
      <c r="Y56" s="1391" t="s">
        <v>10</v>
      </c>
      <c r="Z56" s="1553"/>
      <c r="AA56" s="1391" t="s">
        <v>45</v>
      </c>
      <c r="AB56" s="1553"/>
      <c r="AC56" s="1391" t="s">
        <v>10</v>
      </c>
      <c r="AD56" s="1553"/>
      <c r="AE56" s="1391" t="s">
        <v>2177</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1"/>
      <c r="AV56" s="1329" t="str">
        <f t="shared" ref="AV56" si="45">IF(OR(AB54&lt;&gt;7,AD54&lt;&gt;3),"V列に色付け","")</f>
        <v/>
      </c>
      <c r="AW56" s="1330"/>
      <c r="AX56" s="1331"/>
      <c r="AY56" s="680"/>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59"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1"/>
      <c r="AV57" s="1329"/>
      <c r="AW57" s="661" t="str">
        <f>IF('別紙様式2-2（４・５月分）'!O46="","",'別紙様式2-2（４・５月分）'!O46)</f>
        <v/>
      </c>
      <c r="AX57" s="1331"/>
      <c r="AY57" s="682"/>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6"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2264</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2177</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327"/>
      <c r="AW58" s="661" t="str">
        <f>IF('別紙様式2-2（４・５月分）'!O47="","",'別紙様式2-2（４・５月分）'!O47)</f>
        <v/>
      </c>
      <c r="AX58" s="1331" t="str">
        <f>IF(SUM('別紙様式2-2（４・５月分）'!P47:P49)=0,"",SUM('別紙様式2-2（４・５月分）'!P47:P49))</f>
        <v/>
      </c>
      <c r="AY58" s="1522" t="str">
        <f>IFERROR(VLOOKUP(K58,【参考】数式用!$AJ$2:$AK$24,2,FALSE),"")</f>
        <v/>
      </c>
      <c r="AZ58" s="593"/>
      <c r="BE58" s="437"/>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3"/>
      <c r="AV59" s="1329"/>
      <c r="AW59" s="1330" t="str">
        <f>IF('別紙様式2-2（４・５月分）'!O48="","",'別紙様式2-2（４・５月分）'!O48)</f>
        <v/>
      </c>
      <c r="AX59" s="1331"/>
      <c r="AY59" s="1522"/>
      <c r="AZ59" s="530"/>
      <c r="BE59" s="437"/>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2185</v>
      </c>
      <c r="Q60" s="1454" t="str">
        <f>IFERROR(VLOOKUP('別紙様式2-2（４・５月分）'!AR47,【参考】数式用!$AT$5:$AV$22,3,FALSE),"")</f>
        <v/>
      </c>
      <c r="R60" s="1399" t="s">
        <v>2196</v>
      </c>
      <c r="S60" s="1441" t="str">
        <f>IFERROR(VLOOKUP(K58,【参考】数式用!$A$5:$AB$27,MATCH(Q60,【参考】数式用!$B$4:$AB$4,0)+1,0),"")</f>
        <v/>
      </c>
      <c r="T60" s="1403" t="s">
        <v>2274</v>
      </c>
      <c r="U60" s="1555"/>
      <c r="V60" s="1407" t="str">
        <f>IFERROR(VLOOKUP(K58,【参考】数式用!$A$5:$AB$27,MATCH(U60,【参考】数式用!$B$4:$AB$4,0)+1,0),"")</f>
        <v/>
      </c>
      <c r="W60" s="1409" t="s">
        <v>19</v>
      </c>
      <c r="X60" s="1553"/>
      <c r="Y60" s="1391" t="s">
        <v>10</v>
      </c>
      <c r="Z60" s="1553"/>
      <c r="AA60" s="1391" t="s">
        <v>45</v>
      </c>
      <c r="AB60" s="1553"/>
      <c r="AC60" s="1391" t="s">
        <v>10</v>
      </c>
      <c r="AD60" s="1553"/>
      <c r="AE60" s="1391" t="s">
        <v>2177</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1"/>
      <c r="AV60" s="1329" t="str">
        <f t="shared" ref="AV60" si="50">IF(OR(AB58&lt;&gt;7,AD58&lt;&gt;3),"V列に色付け","")</f>
        <v/>
      </c>
      <c r="AW60" s="1330"/>
      <c r="AX60" s="1331"/>
      <c r="AY60" s="680"/>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59"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1"/>
      <c r="AV61" s="1329"/>
      <c r="AW61" s="661" t="str">
        <f>IF('別紙様式2-2（４・５月分）'!O49="","",'別紙様式2-2（４・５月分）'!O49)</f>
        <v/>
      </c>
      <c r="AX61" s="1331"/>
      <c r="AY61" s="682"/>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6"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2264</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2177</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327"/>
      <c r="AW62" s="661" t="str">
        <f>IF('別紙様式2-2（４・５月分）'!O50="","",'別紙様式2-2（４・５月分）'!O50)</f>
        <v/>
      </c>
      <c r="AX62" s="1331" t="str">
        <f>IF(SUM('別紙様式2-2（４・５月分）'!P50:P52)=0,"",SUM('別紙様式2-2（４・５月分）'!P50:P52))</f>
        <v/>
      </c>
      <c r="AY62" s="1542" t="str">
        <f>IFERROR(VLOOKUP(K62,【参考】数式用!$AJ$2:$AK$24,2,FALSE),"")</f>
        <v/>
      </c>
      <c r="AZ62" s="593"/>
      <c r="BE62" s="437"/>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3"/>
      <c r="AV63" s="1329"/>
      <c r="AW63" s="1330" t="str">
        <f>IF('別紙様式2-2（４・５月分）'!O51="","",'別紙様式2-2（４・５月分）'!O51)</f>
        <v/>
      </c>
      <c r="AX63" s="1331"/>
      <c r="AY63" s="1522"/>
      <c r="AZ63" s="530"/>
      <c r="BE63" s="437"/>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2185</v>
      </c>
      <c r="Q64" s="1454" t="str">
        <f>IFERROR(VLOOKUP('別紙様式2-2（４・５月分）'!AR50,【参考】数式用!$AT$5:$AV$22,3,FALSE),"")</f>
        <v/>
      </c>
      <c r="R64" s="1399" t="s">
        <v>2196</v>
      </c>
      <c r="S64" s="1401" t="str">
        <f>IFERROR(VLOOKUP(K62,【参考】数式用!$A$5:$AB$27,MATCH(Q64,【参考】数式用!$B$4:$AB$4,0)+1,0),"")</f>
        <v/>
      </c>
      <c r="T64" s="1403" t="s">
        <v>2274</v>
      </c>
      <c r="U64" s="1555"/>
      <c r="V64" s="1407" t="str">
        <f>IFERROR(VLOOKUP(K62,【参考】数式用!$A$5:$AB$27,MATCH(U64,【参考】数式用!$B$4:$AB$4,0)+1,0),"")</f>
        <v/>
      </c>
      <c r="W64" s="1409" t="s">
        <v>19</v>
      </c>
      <c r="X64" s="1553"/>
      <c r="Y64" s="1391" t="s">
        <v>10</v>
      </c>
      <c r="Z64" s="1553"/>
      <c r="AA64" s="1391" t="s">
        <v>45</v>
      </c>
      <c r="AB64" s="1553"/>
      <c r="AC64" s="1391" t="s">
        <v>10</v>
      </c>
      <c r="AD64" s="1553"/>
      <c r="AE64" s="1391" t="s">
        <v>2177</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1"/>
      <c r="AV64" s="1329" t="str">
        <f t="shared" ref="AV64" si="55">IF(OR(AB62&lt;&gt;7,AD62&lt;&gt;3),"V列に色付け","")</f>
        <v/>
      </c>
      <c r="AW64" s="1330"/>
      <c r="AX64" s="1331"/>
      <c r="AY64" s="680"/>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59"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1"/>
      <c r="AV65" s="1329"/>
      <c r="AW65" s="661" t="str">
        <f>IF('別紙様式2-2（４・５月分）'!O52="","",'別紙様式2-2（４・５月分）'!O52)</f>
        <v/>
      </c>
      <c r="AX65" s="1331"/>
      <c r="AY65" s="682"/>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6"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2264</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2177</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327"/>
      <c r="AW66" s="661" t="str">
        <f>IF('別紙様式2-2（４・５月分）'!O53="","",'別紙様式2-2（４・５月分）'!O53)</f>
        <v/>
      </c>
      <c r="AX66" s="1331" t="str">
        <f>IF(SUM('別紙様式2-2（４・５月分）'!P53:P55)=0,"",SUM('別紙様式2-2（４・５月分）'!P53:P55))</f>
        <v/>
      </c>
      <c r="AY66" s="1522" t="str">
        <f>IFERROR(VLOOKUP(K66,【参考】数式用!$AJ$2:$AK$24,2,FALSE),"")</f>
        <v/>
      </c>
      <c r="AZ66" s="593"/>
      <c r="BE66" s="437"/>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3"/>
      <c r="AV67" s="1329"/>
      <c r="AW67" s="1330" t="str">
        <f>IF('別紙様式2-2（４・５月分）'!O54="","",'別紙様式2-2（４・５月分）'!O54)</f>
        <v/>
      </c>
      <c r="AX67" s="1331"/>
      <c r="AY67" s="1522"/>
      <c r="AZ67" s="530"/>
      <c r="BE67" s="437"/>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2185</v>
      </c>
      <c r="Q68" s="1454" t="str">
        <f>IFERROR(VLOOKUP('別紙様式2-2（４・５月分）'!AR53,【参考】数式用!$AT$5:$AV$22,3,FALSE),"")</f>
        <v/>
      </c>
      <c r="R68" s="1399" t="s">
        <v>2196</v>
      </c>
      <c r="S68" s="1441" t="str">
        <f>IFERROR(VLOOKUP(K66,【参考】数式用!$A$5:$AB$27,MATCH(Q68,【参考】数式用!$B$4:$AB$4,0)+1,0),"")</f>
        <v/>
      </c>
      <c r="T68" s="1403" t="s">
        <v>2274</v>
      </c>
      <c r="U68" s="1555"/>
      <c r="V68" s="1407" t="str">
        <f>IFERROR(VLOOKUP(K66,【参考】数式用!$A$5:$AB$27,MATCH(U68,【参考】数式用!$B$4:$AB$4,0)+1,0),"")</f>
        <v/>
      </c>
      <c r="W68" s="1409" t="s">
        <v>19</v>
      </c>
      <c r="X68" s="1553"/>
      <c r="Y68" s="1391" t="s">
        <v>10</v>
      </c>
      <c r="Z68" s="1553"/>
      <c r="AA68" s="1391" t="s">
        <v>45</v>
      </c>
      <c r="AB68" s="1553"/>
      <c r="AC68" s="1391" t="s">
        <v>10</v>
      </c>
      <c r="AD68" s="1553"/>
      <c r="AE68" s="1391" t="s">
        <v>2177</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1"/>
      <c r="AV68" s="1329" t="str">
        <f t="shared" ref="AV68" si="60">IF(OR(AB66&lt;&gt;7,AD66&lt;&gt;3),"V列に色付け","")</f>
        <v/>
      </c>
      <c r="AW68" s="1330"/>
      <c r="AX68" s="1331"/>
      <c r="AY68" s="680"/>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59"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1"/>
      <c r="AV69" s="1329"/>
      <c r="AW69" s="661" t="str">
        <f>IF('別紙様式2-2（４・５月分）'!O55="","",'別紙様式2-2（４・５月分）'!O55)</f>
        <v/>
      </c>
      <c r="AX69" s="1331"/>
      <c r="AY69" s="682"/>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6"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2264</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2177</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327"/>
      <c r="AW70" s="661" t="str">
        <f>IF('別紙様式2-2（４・５月分）'!O56="","",'別紙様式2-2（４・５月分）'!O56)</f>
        <v/>
      </c>
      <c r="AX70" s="1331" t="str">
        <f>IF(SUM('別紙様式2-2（４・５月分）'!P56:P58)=0,"",SUM('別紙様式2-2（４・５月分）'!P56:P58))</f>
        <v/>
      </c>
      <c r="AY70" s="1542" t="str">
        <f>IFERROR(VLOOKUP(K70,【参考】数式用!$AJ$2:$AK$24,2,FALSE),"")</f>
        <v/>
      </c>
      <c r="AZ70" s="593"/>
      <c r="BE70" s="437"/>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3"/>
      <c r="AV71" s="1329"/>
      <c r="AW71" s="1330" t="str">
        <f>IF('別紙様式2-2（４・５月分）'!O57="","",'別紙様式2-2（４・５月分）'!O57)</f>
        <v/>
      </c>
      <c r="AX71" s="1331"/>
      <c r="AY71" s="1522"/>
      <c r="AZ71" s="530"/>
      <c r="BE71" s="437"/>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2185</v>
      </c>
      <c r="Q72" s="1454" t="str">
        <f>IFERROR(VLOOKUP('別紙様式2-2（４・５月分）'!AR56,【参考】数式用!$AT$5:$AV$22,3,FALSE),"")</f>
        <v/>
      </c>
      <c r="R72" s="1399" t="s">
        <v>2196</v>
      </c>
      <c r="S72" s="1401" t="str">
        <f>IFERROR(VLOOKUP(K70,【参考】数式用!$A$5:$AB$27,MATCH(Q72,【参考】数式用!$B$4:$AB$4,0)+1,0),"")</f>
        <v/>
      </c>
      <c r="T72" s="1403" t="s">
        <v>2274</v>
      </c>
      <c r="U72" s="1555"/>
      <c r="V72" s="1407" t="str">
        <f>IFERROR(VLOOKUP(K70,【参考】数式用!$A$5:$AB$27,MATCH(U72,【参考】数式用!$B$4:$AB$4,0)+1,0),"")</f>
        <v/>
      </c>
      <c r="W72" s="1409" t="s">
        <v>19</v>
      </c>
      <c r="X72" s="1553"/>
      <c r="Y72" s="1391" t="s">
        <v>10</v>
      </c>
      <c r="Z72" s="1553"/>
      <c r="AA72" s="1391" t="s">
        <v>45</v>
      </c>
      <c r="AB72" s="1553"/>
      <c r="AC72" s="1391" t="s">
        <v>10</v>
      </c>
      <c r="AD72" s="1553"/>
      <c r="AE72" s="1391" t="s">
        <v>2177</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1"/>
      <c r="AV72" s="1329" t="str">
        <f t="shared" ref="AV72" si="65">IF(OR(AB70&lt;&gt;7,AD70&lt;&gt;3),"V列に色付け","")</f>
        <v/>
      </c>
      <c r="AW72" s="1330"/>
      <c r="AX72" s="1331"/>
      <c r="AY72" s="680"/>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59"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1"/>
      <c r="AV73" s="1329"/>
      <c r="AW73" s="661" t="str">
        <f>IF('別紙様式2-2（４・５月分）'!O58="","",'別紙様式2-2（４・５月分）'!O58)</f>
        <v/>
      </c>
      <c r="AX73" s="1331"/>
      <c r="AY73" s="682"/>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6"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2264</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2177</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327"/>
      <c r="AW74" s="661" t="str">
        <f>IF('別紙様式2-2（４・５月分）'!O59="","",'別紙様式2-2（４・５月分）'!O59)</f>
        <v/>
      </c>
      <c r="AX74" s="1331" t="str">
        <f>IF(SUM('別紙様式2-2（４・５月分）'!P59:P61)=0,"",SUM('別紙様式2-2（４・５月分）'!P59:P61))</f>
        <v/>
      </c>
      <c r="AY74" s="1522" t="str">
        <f>IFERROR(VLOOKUP(K74,【参考】数式用!$AJ$2:$AK$24,2,FALSE),"")</f>
        <v/>
      </c>
      <c r="AZ74" s="593"/>
      <c r="BE74" s="437"/>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3"/>
      <c r="AV75" s="1329"/>
      <c r="AW75" s="1330" t="str">
        <f>IF('別紙様式2-2（４・５月分）'!O60="","",'別紙様式2-2（４・５月分）'!O60)</f>
        <v/>
      </c>
      <c r="AX75" s="1331"/>
      <c r="AY75" s="1522"/>
      <c r="AZ75" s="530"/>
      <c r="BE75" s="437"/>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2185</v>
      </c>
      <c r="Q76" s="1454" t="str">
        <f>IFERROR(VLOOKUP('別紙様式2-2（４・５月分）'!AR59,【参考】数式用!$AT$5:$AV$22,3,FALSE),"")</f>
        <v/>
      </c>
      <c r="R76" s="1399" t="s">
        <v>2196</v>
      </c>
      <c r="S76" s="1441" t="str">
        <f>IFERROR(VLOOKUP(K74,【参考】数式用!$A$5:$AB$27,MATCH(Q76,【参考】数式用!$B$4:$AB$4,0)+1,0),"")</f>
        <v/>
      </c>
      <c r="T76" s="1403" t="s">
        <v>2274</v>
      </c>
      <c r="U76" s="1555"/>
      <c r="V76" s="1407" t="str">
        <f>IFERROR(VLOOKUP(K74,【参考】数式用!$A$5:$AB$27,MATCH(U76,【参考】数式用!$B$4:$AB$4,0)+1,0),"")</f>
        <v/>
      </c>
      <c r="W76" s="1409" t="s">
        <v>19</v>
      </c>
      <c r="X76" s="1553"/>
      <c r="Y76" s="1391" t="s">
        <v>10</v>
      </c>
      <c r="Z76" s="1553"/>
      <c r="AA76" s="1391" t="s">
        <v>45</v>
      </c>
      <c r="AB76" s="1553"/>
      <c r="AC76" s="1391" t="s">
        <v>10</v>
      </c>
      <c r="AD76" s="1553"/>
      <c r="AE76" s="1391" t="s">
        <v>2177</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1"/>
      <c r="AV76" s="1329" t="str">
        <f t="shared" ref="AV76" si="70">IF(OR(AB74&lt;&gt;7,AD74&lt;&gt;3),"V列に色付け","")</f>
        <v/>
      </c>
      <c r="AW76" s="1330"/>
      <c r="AX76" s="1331"/>
      <c r="AY76" s="680"/>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59"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1"/>
      <c r="AV77" s="1329"/>
      <c r="AW77" s="661" t="str">
        <f>IF('別紙様式2-2（４・５月分）'!O61="","",'別紙様式2-2（４・５月分）'!O61)</f>
        <v/>
      </c>
      <c r="AX77" s="1331"/>
      <c r="AY77" s="682"/>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6"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2264</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2177</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327"/>
      <c r="AW78" s="661" t="str">
        <f>IF('別紙様式2-2（４・５月分）'!O62="","",'別紙様式2-2（４・５月分）'!O62)</f>
        <v/>
      </c>
      <c r="AX78" s="1331" t="str">
        <f>IF(SUM('別紙様式2-2（４・５月分）'!P62:P64)=0,"",SUM('別紙様式2-2（４・５月分）'!P62:P64))</f>
        <v/>
      </c>
      <c r="AY78" s="1542" t="str">
        <f>IFERROR(VLOOKUP(K78,【参考】数式用!$AJ$2:$AK$24,2,FALSE),"")</f>
        <v/>
      </c>
      <c r="AZ78" s="593"/>
      <c r="BE78" s="437"/>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3"/>
      <c r="AV79" s="1329"/>
      <c r="AW79" s="1330" t="str">
        <f>IF('別紙様式2-2（４・５月分）'!O63="","",'別紙様式2-2（４・５月分）'!O63)</f>
        <v/>
      </c>
      <c r="AX79" s="1331"/>
      <c r="AY79" s="1522"/>
      <c r="AZ79" s="530"/>
      <c r="BE79" s="437"/>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2185</v>
      </c>
      <c r="Q80" s="1454" t="str">
        <f>IFERROR(VLOOKUP('別紙様式2-2（４・５月分）'!AR62,【参考】数式用!$AT$5:$AV$22,3,FALSE),"")</f>
        <v/>
      </c>
      <c r="R80" s="1399" t="s">
        <v>2196</v>
      </c>
      <c r="S80" s="1401" t="str">
        <f>IFERROR(VLOOKUP(K78,【参考】数式用!$A$5:$AB$27,MATCH(Q80,【参考】数式用!$B$4:$AB$4,0)+1,0),"")</f>
        <v/>
      </c>
      <c r="T80" s="1403" t="s">
        <v>2274</v>
      </c>
      <c r="U80" s="1555"/>
      <c r="V80" s="1407" t="str">
        <f>IFERROR(VLOOKUP(K78,【参考】数式用!$A$5:$AB$27,MATCH(U80,【参考】数式用!$B$4:$AB$4,0)+1,0),"")</f>
        <v/>
      </c>
      <c r="W80" s="1409" t="s">
        <v>19</v>
      </c>
      <c r="X80" s="1553"/>
      <c r="Y80" s="1391" t="s">
        <v>10</v>
      </c>
      <c r="Z80" s="1553"/>
      <c r="AA80" s="1391" t="s">
        <v>45</v>
      </c>
      <c r="AB80" s="1553"/>
      <c r="AC80" s="1391" t="s">
        <v>10</v>
      </c>
      <c r="AD80" s="1553"/>
      <c r="AE80" s="1391" t="s">
        <v>2177</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1"/>
      <c r="AV80" s="1329" t="str">
        <f t="shared" ref="AV80" si="75">IF(OR(AB78&lt;&gt;7,AD78&lt;&gt;3),"V列に色付け","")</f>
        <v/>
      </c>
      <c r="AW80" s="1330"/>
      <c r="AX80" s="1331"/>
      <c r="AY80" s="680"/>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59"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1"/>
      <c r="AV81" s="1329"/>
      <c r="AW81" s="661" t="str">
        <f>IF('別紙様式2-2（４・５月分）'!O64="","",'別紙様式2-2（４・５月分）'!O64)</f>
        <v/>
      </c>
      <c r="AX81" s="1331"/>
      <c r="AY81" s="682"/>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6"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2264</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2177</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327"/>
      <c r="AW82" s="661" t="str">
        <f>IF('別紙様式2-2（４・５月分）'!O65="","",'別紙様式2-2（４・５月分）'!O65)</f>
        <v/>
      </c>
      <c r="AX82" s="1331" t="str">
        <f>IF(SUM('別紙様式2-2（４・５月分）'!P65:P67)=0,"",SUM('別紙様式2-2（４・５月分）'!P65:P67))</f>
        <v/>
      </c>
      <c r="AY82" s="1522" t="str">
        <f>IFERROR(VLOOKUP(K82,【参考】数式用!$AJ$2:$AK$24,2,FALSE),"")</f>
        <v/>
      </c>
      <c r="AZ82" s="593"/>
      <c r="BE82" s="437"/>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3"/>
      <c r="AV83" s="1329"/>
      <c r="AW83" s="1330" t="str">
        <f>IF('別紙様式2-2（４・５月分）'!O66="","",'別紙様式2-2（４・５月分）'!O66)</f>
        <v/>
      </c>
      <c r="AX83" s="1331"/>
      <c r="AY83" s="1522"/>
      <c r="AZ83" s="530"/>
      <c r="BE83" s="437"/>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2185</v>
      </c>
      <c r="Q84" s="1454" t="str">
        <f>IFERROR(VLOOKUP('別紙様式2-2（４・５月分）'!AR65,【参考】数式用!$AT$5:$AV$22,3,FALSE),"")</f>
        <v/>
      </c>
      <c r="R84" s="1399" t="s">
        <v>2196</v>
      </c>
      <c r="S84" s="1441" t="str">
        <f>IFERROR(VLOOKUP(K82,【参考】数式用!$A$5:$AB$27,MATCH(Q84,【参考】数式用!$B$4:$AB$4,0)+1,0),"")</f>
        <v/>
      </c>
      <c r="T84" s="1403" t="s">
        <v>2274</v>
      </c>
      <c r="U84" s="1555"/>
      <c r="V84" s="1407" t="str">
        <f>IFERROR(VLOOKUP(K82,【参考】数式用!$A$5:$AB$27,MATCH(U84,【参考】数式用!$B$4:$AB$4,0)+1,0),"")</f>
        <v/>
      </c>
      <c r="W84" s="1409" t="s">
        <v>19</v>
      </c>
      <c r="X84" s="1553"/>
      <c r="Y84" s="1391" t="s">
        <v>10</v>
      </c>
      <c r="Z84" s="1553"/>
      <c r="AA84" s="1391" t="s">
        <v>45</v>
      </c>
      <c r="AB84" s="1553"/>
      <c r="AC84" s="1391" t="s">
        <v>10</v>
      </c>
      <c r="AD84" s="1553"/>
      <c r="AE84" s="1391" t="s">
        <v>2177</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1"/>
      <c r="AV84" s="1329" t="str">
        <f t="shared" ref="AV84" si="80">IF(OR(AB82&lt;&gt;7,AD82&lt;&gt;3),"V列に色付け","")</f>
        <v/>
      </c>
      <c r="AW84" s="1330"/>
      <c r="AX84" s="1331"/>
      <c r="AY84" s="680"/>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59"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1"/>
      <c r="AV85" s="1329"/>
      <c r="AW85" s="661" t="str">
        <f>IF('別紙様式2-2（４・５月分）'!O67="","",'別紙様式2-2（４・５月分）'!O67)</f>
        <v/>
      </c>
      <c r="AX85" s="1331"/>
      <c r="AY85" s="682"/>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6"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2264</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2177</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327"/>
      <c r="AW86" s="661" t="str">
        <f>IF('別紙様式2-2（４・５月分）'!O68="","",'別紙様式2-2（４・５月分）'!O68)</f>
        <v/>
      </c>
      <c r="AX86" s="1331" t="str">
        <f>IF(SUM('別紙様式2-2（４・５月分）'!P68:P70)=0,"",SUM('別紙様式2-2（４・５月分）'!P68:P70))</f>
        <v/>
      </c>
      <c r="AY86" s="1542" t="str">
        <f>IFERROR(VLOOKUP(K86,【参考】数式用!$AJ$2:$AK$24,2,FALSE),"")</f>
        <v/>
      </c>
      <c r="AZ86" s="593"/>
      <c r="BE86" s="437"/>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3"/>
      <c r="AV87" s="1329"/>
      <c r="AW87" s="1330" t="str">
        <f>IF('別紙様式2-2（４・５月分）'!O69="","",'別紙様式2-2（４・５月分）'!O69)</f>
        <v/>
      </c>
      <c r="AX87" s="1331"/>
      <c r="AY87" s="1522"/>
      <c r="AZ87" s="530"/>
      <c r="BE87" s="437"/>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2185</v>
      </c>
      <c r="Q88" s="1454" t="str">
        <f>IFERROR(VLOOKUP('別紙様式2-2（４・５月分）'!AR68,【参考】数式用!$AT$5:$AV$22,3,FALSE),"")</f>
        <v/>
      </c>
      <c r="R88" s="1399" t="s">
        <v>2196</v>
      </c>
      <c r="S88" s="1401" t="str">
        <f>IFERROR(VLOOKUP(K86,【参考】数式用!$A$5:$AB$27,MATCH(Q88,【参考】数式用!$B$4:$AB$4,0)+1,0),"")</f>
        <v/>
      </c>
      <c r="T88" s="1403" t="s">
        <v>2274</v>
      </c>
      <c r="U88" s="1555"/>
      <c r="V88" s="1407" t="str">
        <f>IFERROR(VLOOKUP(K86,【参考】数式用!$A$5:$AB$27,MATCH(U88,【参考】数式用!$B$4:$AB$4,0)+1,0),"")</f>
        <v/>
      </c>
      <c r="W88" s="1409" t="s">
        <v>19</v>
      </c>
      <c r="X88" s="1553"/>
      <c r="Y88" s="1391" t="s">
        <v>10</v>
      </c>
      <c r="Z88" s="1553"/>
      <c r="AA88" s="1391" t="s">
        <v>45</v>
      </c>
      <c r="AB88" s="1553"/>
      <c r="AC88" s="1391" t="s">
        <v>10</v>
      </c>
      <c r="AD88" s="1553"/>
      <c r="AE88" s="1391" t="s">
        <v>2177</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1"/>
      <c r="AV88" s="1329" t="str">
        <f t="shared" ref="AV88" si="85">IF(OR(AB86&lt;&gt;7,AD86&lt;&gt;3),"V列に色付け","")</f>
        <v/>
      </c>
      <c r="AW88" s="1330"/>
      <c r="AX88" s="1331"/>
      <c r="AY88" s="680"/>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59"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1"/>
      <c r="AV89" s="1329"/>
      <c r="AW89" s="661" t="str">
        <f>IF('別紙様式2-2（４・５月分）'!O70="","",'別紙様式2-2（４・５月分）'!O70)</f>
        <v/>
      </c>
      <c r="AX89" s="1331"/>
      <c r="AY89" s="682"/>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6"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2264</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2177</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327"/>
      <c r="AW90" s="661" t="str">
        <f>IF('別紙様式2-2（４・５月分）'!O71="","",'別紙様式2-2（４・５月分）'!O71)</f>
        <v/>
      </c>
      <c r="AX90" s="1331" t="str">
        <f>IF(SUM('別紙様式2-2（４・５月分）'!P71:P73)=0,"",SUM('別紙様式2-2（４・５月分）'!P71:P73))</f>
        <v/>
      </c>
      <c r="AY90" s="1522" t="str">
        <f>IFERROR(VLOOKUP(K90,【参考】数式用!$AJ$2:$AK$24,2,FALSE),"")</f>
        <v/>
      </c>
      <c r="AZ90" s="593"/>
      <c r="BE90" s="437"/>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3"/>
      <c r="AV91" s="1329"/>
      <c r="AW91" s="1330" t="str">
        <f>IF('別紙様式2-2（４・５月分）'!O72="","",'別紙様式2-2（４・５月分）'!O72)</f>
        <v/>
      </c>
      <c r="AX91" s="1331"/>
      <c r="AY91" s="1522"/>
      <c r="AZ91" s="530"/>
      <c r="BE91" s="437"/>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2185</v>
      </c>
      <c r="Q92" s="1454" t="str">
        <f>IFERROR(VLOOKUP('別紙様式2-2（４・５月分）'!AR71,【参考】数式用!$AT$5:$AV$22,3,FALSE),"")</f>
        <v/>
      </c>
      <c r="R92" s="1399" t="s">
        <v>2196</v>
      </c>
      <c r="S92" s="1441" t="str">
        <f>IFERROR(VLOOKUP(K90,【参考】数式用!$A$5:$AB$27,MATCH(Q92,【参考】数式用!$B$4:$AB$4,0)+1,0),"")</f>
        <v/>
      </c>
      <c r="T92" s="1403" t="s">
        <v>2274</v>
      </c>
      <c r="U92" s="1555"/>
      <c r="V92" s="1407" t="str">
        <f>IFERROR(VLOOKUP(K90,【参考】数式用!$A$5:$AB$27,MATCH(U92,【参考】数式用!$B$4:$AB$4,0)+1,0),"")</f>
        <v/>
      </c>
      <c r="W92" s="1409" t="s">
        <v>19</v>
      </c>
      <c r="X92" s="1553"/>
      <c r="Y92" s="1391" t="s">
        <v>10</v>
      </c>
      <c r="Z92" s="1553"/>
      <c r="AA92" s="1391" t="s">
        <v>45</v>
      </c>
      <c r="AB92" s="1553"/>
      <c r="AC92" s="1391" t="s">
        <v>10</v>
      </c>
      <c r="AD92" s="1553"/>
      <c r="AE92" s="1391" t="s">
        <v>2177</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1"/>
      <c r="AV92" s="1329" t="str">
        <f t="shared" ref="AV92" si="90">IF(OR(AB90&lt;&gt;7,AD90&lt;&gt;3),"V列に色付け","")</f>
        <v/>
      </c>
      <c r="AW92" s="1330"/>
      <c r="AX92" s="1331"/>
      <c r="AY92" s="680"/>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59"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1"/>
      <c r="AV93" s="1329"/>
      <c r="AW93" s="661" t="str">
        <f>IF('別紙様式2-2（４・５月分）'!O73="","",'別紙様式2-2（４・５月分）'!O73)</f>
        <v/>
      </c>
      <c r="AX93" s="1331"/>
      <c r="AY93" s="682"/>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6"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2264</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2177</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327"/>
      <c r="AW94" s="661" t="str">
        <f>IF('別紙様式2-2（４・５月分）'!O74="","",'別紙様式2-2（４・５月分）'!O74)</f>
        <v/>
      </c>
      <c r="AX94" s="1331" t="str">
        <f>IF(SUM('別紙様式2-2（４・５月分）'!P74:P76)=0,"",SUM('別紙様式2-2（４・５月分）'!P74:P76))</f>
        <v/>
      </c>
      <c r="AY94" s="1542" t="str">
        <f>IFERROR(VLOOKUP(K94,【参考】数式用!$AJ$2:$AK$24,2,FALSE),"")</f>
        <v/>
      </c>
      <c r="AZ94" s="593"/>
      <c r="BE94" s="437"/>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3"/>
      <c r="AV95" s="1329"/>
      <c r="AW95" s="1330" t="str">
        <f>IF('別紙様式2-2（４・５月分）'!O75="","",'別紙様式2-2（４・５月分）'!O75)</f>
        <v/>
      </c>
      <c r="AX95" s="1331"/>
      <c r="AY95" s="1522"/>
      <c r="AZ95" s="530"/>
      <c r="BE95" s="437"/>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2185</v>
      </c>
      <c r="Q96" s="1454" t="str">
        <f>IFERROR(VLOOKUP('別紙様式2-2（４・５月分）'!AR74,【参考】数式用!$AT$5:$AV$22,3,FALSE),"")</f>
        <v/>
      </c>
      <c r="R96" s="1399" t="s">
        <v>2196</v>
      </c>
      <c r="S96" s="1401" t="str">
        <f>IFERROR(VLOOKUP(K94,【参考】数式用!$A$5:$AB$27,MATCH(Q96,【参考】数式用!$B$4:$AB$4,0)+1,0),"")</f>
        <v/>
      </c>
      <c r="T96" s="1403" t="s">
        <v>2274</v>
      </c>
      <c r="U96" s="1555"/>
      <c r="V96" s="1407" t="str">
        <f>IFERROR(VLOOKUP(K94,【参考】数式用!$A$5:$AB$27,MATCH(U96,【参考】数式用!$B$4:$AB$4,0)+1,0),"")</f>
        <v/>
      </c>
      <c r="W96" s="1409" t="s">
        <v>19</v>
      </c>
      <c r="X96" s="1553"/>
      <c r="Y96" s="1391" t="s">
        <v>10</v>
      </c>
      <c r="Z96" s="1553"/>
      <c r="AA96" s="1391" t="s">
        <v>45</v>
      </c>
      <c r="AB96" s="1553"/>
      <c r="AC96" s="1391" t="s">
        <v>10</v>
      </c>
      <c r="AD96" s="1553"/>
      <c r="AE96" s="1391" t="s">
        <v>2177</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1"/>
      <c r="AV96" s="1329" t="str">
        <f t="shared" ref="AV96" si="95">IF(OR(AB94&lt;&gt;7,AD94&lt;&gt;3),"V列に色付け","")</f>
        <v/>
      </c>
      <c r="AW96" s="1330"/>
      <c r="AX96" s="1331"/>
      <c r="AY96" s="680"/>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59"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1"/>
      <c r="AV97" s="1329"/>
      <c r="AW97" s="661" t="str">
        <f>IF('別紙様式2-2（４・５月分）'!O76="","",'別紙様式2-2（４・５月分）'!O76)</f>
        <v/>
      </c>
      <c r="AX97" s="1331"/>
      <c r="AY97" s="682"/>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6"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2264</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2177</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327"/>
      <c r="AW98" s="661" t="str">
        <f>IF('別紙様式2-2（４・５月分）'!O77="","",'別紙様式2-2（４・５月分）'!O77)</f>
        <v/>
      </c>
      <c r="AX98" s="1331" t="str">
        <f>IF(SUM('別紙様式2-2（４・５月分）'!P77:P79)=0,"",SUM('別紙様式2-2（４・５月分）'!P77:P79))</f>
        <v/>
      </c>
      <c r="AY98" s="1522" t="str">
        <f>IFERROR(VLOOKUP(K98,【参考】数式用!$AJ$2:$AK$24,2,FALSE),"")</f>
        <v/>
      </c>
      <c r="AZ98" s="593"/>
      <c r="BE98" s="437"/>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3"/>
      <c r="AV99" s="1329"/>
      <c r="AW99" s="1330" t="str">
        <f>IF('別紙様式2-2（４・５月分）'!O78="","",'別紙様式2-2（４・５月分）'!O78)</f>
        <v/>
      </c>
      <c r="AX99" s="1331"/>
      <c r="AY99" s="1522"/>
      <c r="AZ99" s="530"/>
      <c r="BE99" s="437"/>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2185</v>
      </c>
      <c r="Q100" s="1454" t="str">
        <f>IFERROR(VLOOKUP('別紙様式2-2（４・５月分）'!AR77,【参考】数式用!$AT$5:$AV$22,3,FALSE),"")</f>
        <v/>
      </c>
      <c r="R100" s="1399" t="s">
        <v>2196</v>
      </c>
      <c r="S100" s="1441" t="str">
        <f>IFERROR(VLOOKUP(K98,【参考】数式用!$A$5:$AB$27,MATCH(Q100,【参考】数式用!$B$4:$AB$4,0)+1,0),"")</f>
        <v/>
      </c>
      <c r="T100" s="1403" t="s">
        <v>2274</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2177</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1"/>
      <c r="AV100" s="1329" t="str">
        <f t="shared" ref="AV100" si="100">IF(OR(AB98&lt;&gt;7,AD98&lt;&gt;3),"V列に色付け","")</f>
        <v/>
      </c>
      <c r="AW100" s="1330"/>
      <c r="AX100" s="1331"/>
      <c r="AY100" s="680"/>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59"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1"/>
      <c r="AV101" s="1329"/>
      <c r="AW101" s="661" t="str">
        <f>IF('別紙様式2-2（４・５月分）'!O79="","",'別紙様式2-2（４・５月分）'!O79)</f>
        <v/>
      </c>
      <c r="AX101" s="1331"/>
      <c r="AY101" s="682"/>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6"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2264</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2177</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327"/>
      <c r="AW102" s="661" t="str">
        <f>IF('別紙様式2-2（４・５月分）'!O80="","",'別紙様式2-2（４・５月分）'!O80)</f>
        <v/>
      </c>
      <c r="AX102" s="1331" t="str">
        <f>IF(SUM('別紙様式2-2（４・５月分）'!P80:P82)=0,"",SUM('別紙様式2-2（４・５月分）'!P80:P82))</f>
        <v/>
      </c>
      <c r="AY102" s="1542" t="str">
        <f>IFERROR(VLOOKUP(K102,【参考】数式用!$AJ$2:$AK$24,2,FALSE),"")</f>
        <v/>
      </c>
      <c r="AZ102" s="593"/>
      <c r="BE102" s="437"/>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3"/>
      <c r="AV103" s="1329"/>
      <c r="AW103" s="1330" t="str">
        <f>IF('別紙様式2-2（４・５月分）'!O81="","",'別紙様式2-2（４・５月分）'!O81)</f>
        <v/>
      </c>
      <c r="AX103" s="1331"/>
      <c r="AY103" s="1522"/>
      <c r="AZ103" s="530"/>
      <c r="BE103" s="437"/>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2185</v>
      </c>
      <c r="Q104" s="1454" t="str">
        <f>IFERROR(VLOOKUP('別紙様式2-2（４・５月分）'!AR80,【参考】数式用!$AT$5:$AV$22,3,FALSE),"")</f>
        <v/>
      </c>
      <c r="R104" s="1399" t="s">
        <v>2196</v>
      </c>
      <c r="S104" s="1441" t="str">
        <f>IFERROR(VLOOKUP(K102,【参考】数式用!$A$5:$AB$27,MATCH(Q104,【参考】数式用!$B$4:$AB$4,0)+1,0),"")</f>
        <v/>
      </c>
      <c r="T104" s="1403" t="s">
        <v>2274</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2177</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1"/>
      <c r="AV104" s="1329" t="str">
        <f t="shared" ref="AV104" si="105">IF(OR(AB102&lt;&gt;7,AD102&lt;&gt;3),"V列に色付け","")</f>
        <v/>
      </c>
      <c r="AW104" s="1330"/>
      <c r="AX104" s="1331"/>
      <c r="AY104" s="680"/>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59"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1"/>
      <c r="AV105" s="1329"/>
      <c r="AW105" s="661" t="str">
        <f>IF('別紙様式2-2（４・５月分）'!O82="","",'別紙様式2-2（４・５月分）'!O82)</f>
        <v/>
      </c>
      <c r="AX105" s="1331"/>
      <c r="AY105" s="682"/>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6"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2264</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2177</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327"/>
      <c r="AW106" s="661" t="str">
        <f>IF('別紙様式2-2（４・５月分）'!O83="","",'別紙様式2-2（４・５月分）'!O83)</f>
        <v/>
      </c>
      <c r="AX106" s="1331" t="str">
        <f>IF(SUM('別紙様式2-2（４・５月分）'!P83:P85)=0,"",SUM('別紙様式2-2（４・５月分）'!P83:P85))</f>
        <v/>
      </c>
      <c r="AY106" s="1522" t="str">
        <f>IFERROR(VLOOKUP(K106,【参考】数式用!$AJ$2:$AK$24,2,FALSE),"")</f>
        <v/>
      </c>
      <c r="AZ106" s="593"/>
      <c r="BE106" s="437"/>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3"/>
      <c r="AV107" s="1329"/>
      <c r="AW107" s="1330" t="str">
        <f>IF('別紙様式2-2（４・５月分）'!O84="","",'別紙様式2-2（４・５月分）'!O84)</f>
        <v/>
      </c>
      <c r="AX107" s="1331"/>
      <c r="AY107" s="1522"/>
      <c r="AZ107" s="530"/>
      <c r="BE107" s="437"/>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2185</v>
      </c>
      <c r="Q108" s="1454" t="str">
        <f>IFERROR(VLOOKUP('別紙様式2-2（４・５月分）'!AR83,【参考】数式用!$AT$5:$AV$22,3,FALSE),"")</f>
        <v/>
      </c>
      <c r="R108" s="1399" t="s">
        <v>2196</v>
      </c>
      <c r="S108" s="1401" t="str">
        <f>IFERROR(VLOOKUP(K106,【参考】数式用!$A$5:$AB$27,MATCH(Q108,【参考】数式用!$B$4:$AB$4,0)+1,0),"")</f>
        <v/>
      </c>
      <c r="T108" s="1403" t="s">
        <v>2274</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2177</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1"/>
      <c r="AV108" s="1329" t="str">
        <f t="shared" ref="AV108" si="110">IF(OR(AB106&lt;&gt;7,AD106&lt;&gt;3),"V列に色付け","")</f>
        <v/>
      </c>
      <c r="AW108" s="1330"/>
      <c r="AX108" s="1331"/>
      <c r="AY108" s="680"/>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59"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1"/>
      <c r="AV109" s="1329"/>
      <c r="AW109" s="661" t="str">
        <f>IF('別紙様式2-2（４・５月分）'!O85="","",'別紙様式2-2（４・５月分）'!O85)</f>
        <v/>
      </c>
      <c r="AX109" s="1331"/>
      <c r="AY109" s="682"/>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6"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2264</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2177</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327"/>
      <c r="AW110" s="661" t="str">
        <f>IF('別紙様式2-2（４・５月分）'!O86="","",'別紙様式2-2（４・５月分）'!O86)</f>
        <v/>
      </c>
      <c r="AX110" s="1331" t="str">
        <f>IF(SUM('別紙様式2-2（４・５月分）'!P86:P88)=0,"",SUM('別紙様式2-2（４・５月分）'!P86:P88))</f>
        <v/>
      </c>
      <c r="AY110" s="1542" t="str">
        <f>IFERROR(VLOOKUP(K110,【参考】数式用!$AJ$2:$AK$24,2,FALSE),"")</f>
        <v/>
      </c>
      <c r="AZ110" s="593"/>
      <c r="BE110" s="437"/>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3"/>
      <c r="AV111" s="1329"/>
      <c r="AW111" s="1330" t="str">
        <f>IF('別紙様式2-2（４・５月分）'!O87="","",'別紙様式2-2（４・５月分）'!O87)</f>
        <v/>
      </c>
      <c r="AX111" s="1331"/>
      <c r="AY111" s="1522"/>
      <c r="AZ111" s="530"/>
      <c r="BE111" s="437"/>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2185</v>
      </c>
      <c r="Q112" s="1454" t="str">
        <f>IFERROR(VLOOKUP('別紙様式2-2（４・５月分）'!AR86,【参考】数式用!$AT$5:$AV$22,3,FALSE),"")</f>
        <v/>
      </c>
      <c r="R112" s="1399" t="s">
        <v>2196</v>
      </c>
      <c r="S112" s="1441" t="str">
        <f>IFERROR(VLOOKUP(K110,【参考】数式用!$A$5:$AB$27,MATCH(Q112,【参考】数式用!$B$4:$AB$4,0)+1,0),"")</f>
        <v/>
      </c>
      <c r="T112" s="1403" t="s">
        <v>2274</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2177</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1"/>
      <c r="AV112" s="1329" t="str">
        <f t="shared" ref="AV112" si="115">IF(OR(AB110&lt;&gt;7,AD110&lt;&gt;3),"V列に色付け","")</f>
        <v/>
      </c>
      <c r="AW112" s="1330"/>
      <c r="AX112" s="1331"/>
      <c r="AY112" s="680"/>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59"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1"/>
      <c r="AV113" s="1329"/>
      <c r="AW113" s="661" t="str">
        <f>IF('別紙様式2-2（４・５月分）'!O88="","",'別紙様式2-2（４・５月分）'!O88)</f>
        <v/>
      </c>
      <c r="AX113" s="1331"/>
      <c r="AY113" s="682"/>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6"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2264</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2177</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327"/>
      <c r="AW114" s="661" t="str">
        <f>IF('別紙様式2-2（４・５月分）'!O89="","",'別紙様式2-2（４・５月分）'!O89)</f>
        <v/>
      </c>
      <c r="AX114" s="1331" t="str">
        <f>IF(SUM('別紙様式2-2（４・５月分）'!P89:P91)=0,"",SUM('別紙様式2-2（４・５月分）'!P89:P91))</f>
        <v/>
      </c>
      <c r="AY114" s="1522" t="str">
        <f>IFERROR(VLOOKUP(K114,【参考】数式用!$AJ$2:$AK$24,2,FALSE),"")</f>
        <v/>
      </c>
      <c r="AZ114" s="593"/>
      <c r="BE114" s="437"/>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3"/>
      <c r="AV115" s="1329"/>
      <c r="AW115" s="1330" t="str">
        <f>IF('別紙様式2-2（４・５月分）'!O90="","",'別紙様式2-2（４・５月分）'!O90)</f>
        <v/>
      </c>
      <c r="AX115" s="1331"/>
      <c r="AY115" s="1522"/>
      <c r="AZ115" s="530"/>
      <c r="BE115" s="437"/>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2185</v>
      </c>
      <c r="Q116" s="1454" t="str">
        <f>IFERROR(VLOOKUP('別紙様式2-2（４・５月分）'!AR89,【参考】数式用!$AT$5:$AV$22,3,FALSE),"")</f>
        <v/>
      </c>
      <c r="R116" s="1399" t="s">
        <v>2196</v>
      </c>
      <c r="S116" s="1401" t="str">
        <f>IFERROR(VLOOKUP(K114,【参考】数式用!$A$5:$AB$27,MATCH(Q116,【参考】数式用!$B$4:$AB$4,0)+1,0),"")</f>
        <v/>
      </c>
      <c r="T116" s="1403" t="s">
        <v>2274</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2177</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1"/>
      <c r="AV116" s="1329" t="str">
        <f t="shared" ref="AV116" si="120">IF(OR(AB114&lt;&gt;7,AD114&lt;&gt;3),"V列に色付け","")</f>
        <v/>
      </c>
      <c r="AW116" s="1330"/>
      <c r="AX116" s="1331"/>
      <c r="AY116" s="680"/>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59"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1"/>
      <c r="AV117" s="1329"/>
      <c r="AW117" s="661" t="str">
        <f>IF('別紙様式2-2（４・５月分）'!O91="","",'別紙様式2-2（４・５月分）'!O91)</f>
        <v/>
      </c>
      <c r="AX117" s="1331"/>
      <c r="AY117" s="682"/>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6"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2264</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2177</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327"/>
      <c r="AW118" s="661" t="str">
        <f>IF('別紙様式2-2（４・５月分）'!O92="","",'別紙様式2-2（４・５月分）'!O92)</f>
        <v/>
      </c>
      <c r="AX118" s="1331" t="str">
        <f>IF(SUM('別紙様式2-2（４・５月分）'!P92:P94)=0,"",SUM('別紙様式2-2（４・５月分）'!P92:P94))</f>
        <v/>
      </c>
      <c r="AY118" s="1542" t="str">
        <f>IFERROR(VLOOKUP(K118,【参考】数式用!$AJ$2:$AK$24,2,FALSE),"")</f>
        <v/>
      </c>
      <c r="AZ118" s="593"/>
      <c r="BE118" s="437"/>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3"/>
      <c r="AV119" s="1329"/>
      <c r="AW119" s="1330" t="str">
        <f>IF('別紙様式2-2（４・５月分）'!O93="","",'別紙様式2-2（４・５月分）'!O93)</f>
        <v/>
      </c>
      <c r="AX119" s="1331"/>
      <c r="AY119" s="1522"/>
      <c r="AZ119" s="530"/>
      <c r="BE119" s="437"/>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2185</v>
      </c>
      <c r="Q120" s="1454" t="str">
        <f>IFERROR(VLOOKUP('別紙様式2-2（４・５月分）'!AR92,【参考】数式用!$AT$5:$AV$22,3,FALSE),"")</f>
        <v/>
      </c>
      <c r="R120" s="1399" t="s">
        <v>2196</v>
      </c>
      <c r="S120" s="1441" t="str">
        <f>IFERROR(VLOOKUP(K118,【参考】数式用!$A$5:$AB$27,MATCH(Q120,【参考】数式用!$B$4:$AB$4,0)+1,0),"")</f>
        <v/>
      </c>
      <c r="T120" s="1403" t="s">
        <v>2274</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2177</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1"/>
      <c r="AV120" s="1329" t="str">
        <f t="shared" ref="AV120" si="125">IF(OR(AB118&lt;&gt;7,AD118&lt;&gt;3),"V列に色付け","")</f>
        <v/>
      </c>
      <c r="AW120" s="1330"/>
      <c r="AX120" s="1331"/>
      <c r="AY120" s="680"/>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59"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1"/>
      <c r="AV121" s="1329"/>
      <c r="AW121" s="661" t="str">
        <f>IF('別紙様式2-2（４・５月分）'!O94="","",'別紙様式2-2（４・５月分）'!O94)</f>
        <v/>
      </c>
      <c r="AX121" s="1331"/>
      <c r="AY121" s="682"/>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6"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2264</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2177</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327"/>
      <c r="AW122" s="661" t="str">
        <f>IF('別紙様式2-2（４・５月分）'!O95="","",'別紙様式2-2（４・５月分）'!O95)</f>
        <v/>
      </c>
      <c r="AX122" s="1331" t="str">
        <f>IF(SUM('別紙様式2-2（４・５月分）'!P95:P97)=0,"",SUM('別紙様式2-2（４・５月分）'!P95:P97))</f>
        <v/>
      </c>
      <c r="AY122" s="1522" t="str">
        <f>IFERROR(VLOOKUP(K122,【参考】数式用!$AJ$2:$AK$24,2,FALSE),"")</f>
        <v/>
      </c>
      <c r="AZ122" s="593"/>
      <c r="BE122" s="437"/>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3"/>
      <c r="AV123" s="1329"/>
      <c r="AW123" s="1330" t="str">
        <f>IF('別紙様式2-2（４・５月分）'!O96="","",'別紙様式2-2（４・５月分）'!O96)</f>
        <v/>
      </c>
      <c r="AX123" s="1331"/>
      <c r="AY123" s="1522"/>
      <c r="AZ123" s="530"/>
      <c r="BE123" s="437"/>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2185</v>
      </c>
      <c r="Q124" s="1454" t="str">
        <f>IFERROR(VLOOKUP('別紙様式2-2（４・５月分）'!AR95,【参考】数式用!$AT$5:$AV$22,3,FALSE),"")</f>
        <v/>
      </c>
      <c r="R124" s="1399" t="s">
        <v>2196</v>
      </c>
      <c r="S124" s="1401" t="str">
        <f>IFERROR(VLOOKUP(K122,【参考】数式用!$A$5:$AB$27,MATCH(Q124,【参考】数式用!$B$4:$AB$4,0)+1,0),"")</f>
        <v/>
      </c>
      <c r="T124" s="1403" t="s">
        <v>2274</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2177</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1"/>
      <c r="AV124" s="1329" t="str">
        <f t="shared" ref="AV124" si="130">IF(OR(AB122&lt;&gt;7,AD122&lt;&gt;3),"V列に色付け","")</f>
        <v/>
      </c>
      <c r="AW124" s="1330"/>
      <c r="AX124" s="1331"/>
      <c r="AY124" s="680"/>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59"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1"/>
      <c r="AV125" s="1329"/>
      <c r="AW125" s="661" t="str">
        <f>IF('別紙様式2-2（４・５月分）'!O97="","",'別紙様式2-2（４・５月分）'!O97)</f>
        <v/>
      </c>
      <c r="AX125" s="1331"/>
      <c r="AY125" s="682"/>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6"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2264</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2177</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327"/>
      <c r="AW126" s="661" t="str">
        <f>IF('別紙様式2-2（４・５月分）'!O98="","",'別紙様式2-2（４・５月分）'!O98)</f>
        <v/>
      </c>
      <c r="AX126" s="1331" t="str">
        <f>IF(SUM('別紙様式2-2（４・５月分）'!P98:P100)=0,"",SUM('別紙様式2-2（４・５月分）'!P98:P100))</f>
        <v/>
      </c>
      <c r="AY126" s="1542" t="str">
        <f>IFERROR(VLOOKUP(K126,【参考】数式用!$AJ$2:$AK$24,2,FALSE),"")</f>
        <v/>
      </c>
      <c r="AZ126" s="593"/>
      <c r="BE126" s="437"/>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3"/>
      <c r="AV127" s="1329"/>
      <c r="AW127" s="1330" t="str">
        <f>IF('別紙様式2-2（４・５月分）'!O99="","",'別紙様式2-2（４・５月分）'!O99)</f>
        <v/>
      </c>
      <c r="AX127" s="1331"/>
      <c r="AY127" s="1522"/>
      <c r="AZ127" s="530"/>
      <c r="BE127" s="437"/>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2185</v>
      </c>
      <c r="Q128" s="1454" t="str">
        <f>IFERROR(VLOOKUP('別紙様式2-2（４・５月分）'!AR98,【参考】数式用!$AT$5:$AV$22,3,FALSE),"")</f>
        <v/>
      </c>
      <c r="R128" s="1399" t="s">
        <v>2196</v>
      </c>
      <c r="S128" s="1441" t="str">
        <f>IFERROR(VLOOKUP(K126,【参考】数式用!$A$5:$AB$27,MATCH(Q128,【参考】数式用!$B$4:$AB$4,0)+1,0),"")</f>
        <v/>
      </c>
      <c r="T128" s="1403" t="s">
        <v>2274</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2177</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1"/>
      <c r="AV128" s="1329" t="str">
        <f t="shared" ref="AV128" si="135">IF(OR(AB126&lt;&gt;7,AD126&lt;&gt;3),"V列に色付け","")</f>
        <v/>
      </c>
      <c r="AW128" s="1330"/>
      <c r="AX128" s="1331"/>
      <c r="AY128" s="680"/>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59"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1"/>
      <c r="AV129" s="1329"/>
      <c r="AW129" s="661" t="str">
        <f>IF('別紙様式2-2（４・５月分）'!O100="","",'別紙様式2-2（４・５月分）'!O100)</f>
        <v/>
      </c>
      <c r="AX129" s="1331"/>
      <c r="AY129" s="682"/>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6"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2264</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2177</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327"/>
      <c r="AW130" s="661" t="str">
        <f>IF('別紙様式2-2（４・５月分）'!O101="","",'別紙様式2-2（４・５月分）'!O101)</f>
        <v/>
      </c>
      <c r="AX130" s="1331" t="str">
        <f>IF(SUM('別紙様式2-2（４・５月分）'!P101:P103)=0,"",SUM('別紙様式2-2（４・５月分）'!P101:P103))</f>
        <v/>
      </c>
      <c r="AY130" s="1522" t="str">
        <f>IFERROR(VLOOKUP(K130,【参考】数式用!$AJ$2:$AK$24,2,FALSE),"")</f>
        <v/>
      </c>
      <c r="AZ130" s="593"/>
      <c r="BE130" s="437"/>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3"/>
      <c r="AV131" s="1329"/>
      <c r="AW131" s="1330" t="str">
        <f>IF('別紙様式2-2（４・５月分）'!O102="","",'別紙様式2-2（４・５月分）'!O102)</f>
        <v/>
      </c>
      <c r="AX131" s="1331"/>
      <c r="AY131" s="1522"/>
      <c r="AZ131" s="530"/>
      <c r="BE131" s="437"/>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2185</v>
      </c>
      <c r="Q132" s="1454" t="str">
        <f>IFERROR(VLOOKUP('別紙様式2-2（４・５月分）'!AR101,【参考】数式用!$AT$5:$AV$22,3,FALSE),"")</f>
        <v/>
      </c>
      <c r="R132" s="1399" t="s">
        <v>2196</v>
      </c>
      <c r="S132" s="1401" t="str">
        <f>IFERROR(VLOOKUP(K130,【参考】数式用!$A$5:$AB$27,MATCH(Q132,【参考】数式用!$B$4:$AB$4,0)+1,0),"")</f>
        <v/>
      </c>
      <c r="T132" s="1403" t="s">
        <v>2274</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2177</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1"/>
      <c r="AV132" s="1329" t="str">
        <f t="shared" ref="AV132" si="140">IF(OR(AB130&lt;&gt;7,AD130&lt;&gt;3),"V列に色付け","")</f>
        <v/>
      </c>
      <c r="AW132" s="1330"/>
      <c r="AX132" s="1331"/>
      <c r="AY132" s="680"/>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59"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1"/>
      <c r="AV133" s="1329"/>
      <c r="AW133" s="661" t="str">
        <f>IF('別紙様式2-2（４・５月分）'!O103="","",'別紙様式2-2（４・５月分）'!O103)</f>
        <v/>
      </c>
      <c r="AX133" s="1331"/>
      <c r="AY133" s="682"/>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6"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2264</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2177</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327"/>
      <c r="AW134" s="661" t="str">
        <f>IF('別紙様式2-2（４・５月分）'!O104="","",'別紙様式2-2（４・５月分）'!O104)</f>
        <v/>
      </c>
      <c r="AX134" s="1331" t="str">
        <f>IF(SUM('別紙様式2-2（４・５月分）'!P104:P106)=0,"",SUM('別紙様式2-2（４・５月分）'!P104:P106))</f>
        <v/>
      </c>
      <c r="AY134" s="1542" t="str">
        <f>IFERROR(VLOOKUP(K134,【参考】数式用!$AJ$2:$AK$24,2,FALSE),"")</f>
        <v/>
      </c>
      <c r="AZ134" s="593"/>
      <c r="BE134" s="437"/>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3"/>
      <c r="AV135" s="1329"/>
      <c r="AW135" s="1330" t="str">
        <f>IF('別紙様式2-2（４・５月分）'!O105="","",'別紙様式2-2（４・５月分）'!O105)</f>
        <v/>
      </c>
      <c r="AX135" s="1331"/>
      <c r="AY135" s="1522"/>
      <c r="AZ135" s="530"/>
      <c r="BE135" s="437"/>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2185</v>
      </c>
      <c r="Q136" s="1454" t="str">
        <f>IFERROR(VLOOKUP('別紙様式2-2（４・５月分）'!AR104,【参考】数式用!$AT$5:$AV$22,3,FALSE),"")</f>
        <v/>
      </c>
      <c r="R136" s="1399" t="s">
        <v>2196</v>
      </c>
      <c r="S136" s="1441" t="str">
        <f>IFERROR(VLOOKUP(K134,【参考】数式用!$A$5:$AB$27,MATCH(Q136,【参考】数式用!$B$4:$AB$4,0)+1,0),"")</f>
        <v/>
      </c>
      <c r="T136" s="1403" t="s">
        <v>2274</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2177</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1"/>
      <c r="AV136" s="1329" t="str">
        <f t="shared" ref="AV136" si="145">IF(OR(AB134&lt;&gt;7,AD134&lt;&gt;3),"V列に色付け","")</f>
        <v/>
      </c>
      <c r="AW136" s="1330"/>
      <c r="AX136" s="1331"/>
      <c r="AY136" s="680"/>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59"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1"/>
      <c r="AV137" s="1329"/>
      <c r="AW137" s="661" t="str">
        <f>IF('別紙様式2-2（４・５月分）'!O106="","",'別紙様式2-2（４・５月分）'!O106)</f>
        <v/>
      </c>
      <c r="AX137" s="1331"/>
      <c r="AY137" s="682"/>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6"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2264</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2177</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327"/>
      <c r="AW138" s="661" t="str">
        <f>IF('別紙様式2-2（４・５月分）'!O107="","",'別紙様式2-2（４・５月分）'!O107)</f>
        <v/>
      </c>
      <c r="AX138" s="1331" t="str">
        <f>IF(SUM('別紙様式2-2（４・５月分）'!P107:P109)=0,"",SUM('別紙様式2-2（４・５月分）'!P107:P109))</f>
        <v/>
      </c>
      <c r="AY138" s="1522" t="str">
        <f>IFERROR(VLOOKUP(K138,【参考】数式用!$AJ$2:$AK$24,2,FALSE),"")</f>
        <v/>
      </c>
      <c r="AZ138" s="593"/>
      <c r="BE138" s="437"/>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3"/>
      <c r="AV139" s="1329"/>
      <c r="AW139" s="1330" t="str">
        <f>IF('別紙様式2-2（４・５月分）'!O108="","",'別紙様式2-2（４・５月分）'!O108)</f>
        <v/>
      </c>
      <c r="AX139" s="1331"/>
      <c r="AY139" s="1522"/>
      <c r="AZ139" s="530"/>
      <c r="BE139" s="437"/>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2185</v>
      </c>
      <c r="Q140" s="1454" t="str">
        <f>IFERROR(VLOOKUP('別紙様式2-2（４・５月分）'!AR107,【参考】数式用!$AT$5:$AV$22,3,FALSE),"")</f>
        <v/>
      </c>
      <c r="R140" s="1399" t="s">
        <v>2196</v>
      </c>
      <c r="S140" s="1401" t="str">
        <f>IFERROR(VLOOKUP(K138,【参考】数式用!$A$5:$AB$27,MATCH(Q140,【参考】数式用!$B$4:$AB$4,0)+1,0),"")</f>
        <v/>
      </c>
      <c r="T140" s="1403" t="s">
        <v>2274</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2177</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1"/>
      <c r="AV140" s="1329" t="str">
        <f t="shared" ref="AV140" si="150">IF(OR(AB138&lt;&gt;7,AD138&lt;&gt;3),"V列に色付け","")</f>
        <v/>
      </c>
      <c r="AW140" s="1330"/>
      <c r="AX140" s="1331"/>
      <c r="AY140" s="680"/>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59"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1"/>
      <c r="AV141" s="1329"/>
      <c r="AW141" s="661" t="str">
        <f>IF('別紙様式2-2（４・５月分）'!O109="","",'別紙様式2-2（４・５月分）'!O109)</f>
        <v/>
      </c>
      <c r="AX141" s="1331"/>
      <c r="AY141" s="682"/>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6"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2264</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2177</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327"/>
      <c r="AW142" s="661" t="str">
        <f>IF('別紙様式2-2（４・５月分）'!O110="","",'別紙様式2-2（４・５月分）'!O110)</f>
        <v/>
      </c>
      <c r="AX142" s="1331" t="str">
        <f>IF(SUM('別紙様式2-2（４・５月分）'!P110:P112)=0,"",SUM('別紙様式2-2（４・５月分）'!P110:P112))</f>
        <v/>
      </c>
      <c r="AY142" s="1542" t="str">
        <f>IFERROR(VLOOKUP(K142,【参考】数式用!$AJ$2:$AK$24,2,FALSE),"")</f>
        <v/>
      </c>
      <c r="AZ142" s="593"/>
      <c r="BE142" s="437"/>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3"/>
      <c r="AV143" s="1329"/>
      <c r="AW143" s="1330" t="str">
        <f>IF('別紙様式2-2（４・５月分）'!O111="","",'別紙様式2-2（４・５月分）'!O111)</f>
        <v/>
      </c>
      <c r="AX143" s="1331"/>
      <c r="AY143" s="1522"/>
      <c r="AZ143" s="530"/>
      <c r="BE143" s="437"/>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2185</v>
      </c>
      <c r="Q144" s="1454" t="str">
        <f>IFERROR(VLOOKUP('別紙様式2-2（４・５月分）'!AR110,【参考】数式用!$AT$5:$AV$22,3,FALSE),"")</f>
        <v/>
      </c>
      <c r="R144" s="1399" t="s">
        <v>2196</v>
      </c>
      <c r="S144" s="1441" t="str">
        <f>IFERROR(VLOOKUP(K142,【参考】数式用!$A$5:$AB$27,MATCH(Q144,【参考】数式用!$B$4:$AB$4,0)+1,0),"")</f>
        <v/>
      </c>
      <c r="T144" s="1403" t="s">
        <v>2274</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2177</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1"/>
      <c r="AV144" s="1329" t="str">
        <f t="shared" ref="AV144" si="155">IF(OR(AB142&lt;&gt;7,AD142&lt;&gt;3),"V列に色付け","")</f>
        <v/>
      </c>
      <c r="AW144" s="1330"/>
      <c r="AX144" s="1331"/>
      <c r="AY144" s="680"/>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59"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1"/>
      <c r="AV145" s="1329"/>
      <c r="AW145" s="661" t="str">
        <f>IF('別紙様式2-2（４・５月分）'!O112="","",'別紙様式2-2（４・５月分）'!O112)</f>
        <v/>
      </c>
      <c r="AX145" s="1331"/>
      <c r="AY145" s="682"/>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6"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2264</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2177</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327"/>
      <c r="AW146" s="661" t="str">
        <f>IF('別紙様式2-2（４・５月分）'!O113="","",'別紙様式2-2（４・５月分）'!O113)</f>
        <v/>
      </c>
      <c r="AX146" s="1331" t="str">
        <f>IF(SUM('別紙様式2-2（４・５月分）'!P113:P115)=0,"",SUM('別紙様式2-2（４・５月分）'!P113:P115))</f>
        <v/>
      </c>
      <c r="AY146" s="1522" t="str">
        <f>IFERROR(VLOOKUP(K146,【参考】数式用!$AJ$2:$AK$24,2,FALSE),"")</f>
        <v/>
      </c>
      <c r="AZ146" s="593"/>
      <c r="BE146" s="437"/>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3"/>
      <c r="AV147" s="1329"/>
      <c r="AW147" s="1330" t="str">
        <f>IF('別紙様式2-2（４・５月分）'!O114="","",'別紙様式2-2（４・５月分）'!O114)</f>
        <v/>
      </c>
      <c r="AX147" s="1331"/>
      <c r="AY147" s="1522"/>
      <c r="AZ147" s="530"/>
      <c r="BE147" s="437"/>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2185</v>
      </c>
      <c r="Q148" s="1454" t="str">
        <f>IFERROR(VLOOKUP('別紙様式2-2（４・５月分）'!AR113,【参考】数式用!$AT$5:$AV$22,3,FALSE),"")</f>
        <v/>
      </c>
      <c r="R148" s="1399" t="s">
        <v>2196</v>
      </c>
      <c r="S148" s="1401" t="str">
        <f>IFERROR(VLOOKUP(K146,【参考】数式用!$A$5:$AB$27,MATCH(Q148,【参考】数式用!$B$4:$AB$4,0)+1,0),"")</f>
        <v/>
      </c>
      <c r="T148" s="1403" t="s">
        <v>2274</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2177</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1"/>
      <c r="AV148" s="1329" t="str">
        <f t="shared" ref="AV148" si="160">IF(OR(AB146&lt;&gt;7,AD146&lt;&gt;3),"V列に色付け","")</f>
        <v/>
      </c>
      <c r="AW148" s="1330"/>
      <c r="AX148" s="1331"/>
      <c r="AY148" s="680"/>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59"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1"/>
      <c r="AV149" s="1329"/>
      <c r="AW149" s="661" t="str">
        <f>IF('別紙様式2-2（４・５月分）'!O115="","",'別紙様式2-2（４・５月分）'!O115)</f>
        <v/>
      </c>
      <c r="AX149" s="1331"/>
      <c r="AY149" s="682"/>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6"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2264</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2177</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327"/>
      <c r="AW150" s="661" t="str">
        <f>IF('別紙様式2-2（４・５月分）'!O116="","",'別紙様式2-2（４・５月分）'!O116)</f>
        <v/>
      </c>
      <c r="AX150" s="1331" t="str">
        <f>IF(SUM('別紙様式2-2（４・５月分）'!P116:P118)=0,"",SUM('別紙様式2-2（４・５月分）'!P116:P118))</f>
        <v/>
      </c>
      <c r="AY150" s="1542" t="str">
        <f>IFERROR(VLOOKUP(K150,【参考】数式用!$AJ$2:$AK$24,2,FALSE),"")</f>
        <v/>
      </c>
      <c r="AZ150" s="593"/>
      <c r="BE150" s="437"/>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3"/>
      <c r="AV151" s="1329"/>
      <c r="AW151" s="1330" t="str">
        <f>IF('別紙様式2-2（４・５月分）'!O117="","",'別紙様式2-2（４・５月分）'!O117)</f>
        <v/>
      </c>
      <c r="AX151" s="1331"/>
      <c r="AY151" s="1522"/>
      <c r="AZ151" s="530"/>
      <c r="BE151" s="437"/>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2185</v>
      </c>
      <c r="Q152" s="1454" t="str">
        <f>IFERROR(VLOOKUP('別紙様式2-2（４・５月分）'!AR116,【参考】数式用!$AT$5:$AV$22,3,FALSE),"")</f>
        <v/>
      </c>
      <c r="R152" s="1399" t="s">
        <v>2196</v>
      </c>
      <c r="S152" s="1441" t="str">
        <f>IFERROR(VLOOKUP(K150,【参考】数式用!$A$5:$AB$27,MATCH(Q152,【参考】数式用!$B$4:$AB$4,0)+1,0),"")</f>
        <v/>
      </c>
      <c r="T152" s="1403" t="s">
        <v>2274</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2177</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1"/>
      <c r="AV152" s="1329" t="str">
        <f t="shared" ref="AV152" si="165">IF(OR(AB150&lt;&gt;7,AD150&lt;&gt;3),"V列に色付け","")</f>
        <v/>
      </c>
      <c r="AW152" s="1330"/>
      <c r="AX152" s="1331"/>
      <c r="AY152" s="680"/>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59"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1"/>
      <c r="AV153" s="1329"/>
      <c r="AW153" s="661" t="str">
        <f>IF('別紙様式2-2（４・５月分）'!O118="","",'別紙様式2-2（４・５月分）'!O118)</f>
        <v/>
      </c>
      <c r="AX153" s="1331"/>
      <c r="AY153" s="682"/>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6"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2264</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2177</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327"/>
      <c r="AW154" s="661" t="str">
        <f>IF('別紙様式2-2（４・５月分）'!O119="","",'別紙様式2-2（４・５月分）'!O119)</f>
        <v/>
      </c>
      <c r="AX154" s="1331" t="str">
        <f>IF(SUM('別紙様式2-2（４・５月分）'!P119:P121)=0,"",SUM('別紙様式2-2（４・５月分）'!P119:P121))</f>
        <v/>
      </c>
      <c r="AY154" s="1522" t="str">
        <f>IFERROR(VLOOKUP(K154,【参考】数式用!$AJ$2:$AK$24,2,FALSE),"")</f>
        <v/>
      </c>
      <c r="AZ154" s="593"/>
      <c r="BE154" s="437"/>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3"/>
      <c r="AV155" s="1329"/>
      <c r="AW155" s="1330" t="str">
        <f>IF('別紙様式2-2（４・５月分）'!O120="","",'別紙様式2-2（４・５月分）'!O120)</f>
        <v/>
      </c>
      <c r="AX155" s="1331"/>
      <c r="AY155" s="1522"/>
      <c r="AZ155" s="530"/>
      <c r="BE155" s="437"/>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2185</v>
      </c>
      <c r="Q156" s="1454" t="str">
        <f>IFERROR(VLOOKUP('別紙様式2-2（４・５月分）'!AR119,【参考】数式用!$AT$5:$AV$22,3,FALSE),"")</f>
        <v/>
      </c>
      <c r="R156" s="1399" t="s">
        <v>2196</v>
      </c>
      <c r="S156" s="1401" t="str">
        <f>IFERROR(VLOOKUP(K154,【参考】数式用!$A$5:$AB$27,MATCH(Q156,【参考】数式用!$B$4:$AB$4,0)+1,0),"")</f>
        <v/>
      </c>
      <c r="T156" s="1403" t="s">
        <v>2274</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2177</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1"/>
      <c r="AV156" s="1329" t="str">
        <f t="shared" ref="AV156" si="170">IF(OR(AB154&lt;&gt;7,AD154&lt;&gt;3),"V列に色付け","")</f>
        <v/>
      </c>
      <c r="AW156" s="1330"/>
      <c r="AX156" s="1331"/>
      <c r="AY156" s="680"/>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59"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1"/>
      <c r="AV157" s="1329"/>
      <c r="AW157" s="661" t="str">
        <f>IF('別紙様式2-2（４・５月分）'!O121="","",'別紙様式2-2（４・５月分）'!O121)</f>
        <v/>
      </c>
      <c r="AX157" s="1331"/>
      <c r="AY157" s="682"/>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6"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2264</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2177</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327"/>
      <c r="AW158" s="661" t="str">
        <f>IF('別紙様式2-2（４・５月分）'!O122="","",'別紙様式2-2（４・５月分）'!O122)</f>
        <v/>
      </c>
      <c r="AX158" s="1331" t="str">
        <f>IF(SUM('別紙様式2-2（４・５月分）'!P122:P124)=0,"",SUM('別紙様式2-2（４・５月分）'!P122:P124))</f>
        <v/>
      </c>
      <c r="AY158" s="1542" t="str">
        <f>IFERROR(VLOOKUP(K158,【参考】数式用!$AJ$2:$AK$24,2,FALSE),"")</f>
        <v/>
      </c>
      <c r="AZ158" s="593"/>
      <c r="BE158" s="437"/>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3"/>
      <c r="AV159" s="1329"/>
      <c r="AW159" s="1330" t="str">
        <f>IF('別紙様式2-2（４・５月分）'!O123="","",'別紙様式2-2（４・５月分）'!O123)</f>
        <v/>
      </c>
      <c r="AX159" s="1331"/>
      <c r="AY159" s="1522"/>
      <c r="AZ159" s="530"/>
      <c r="BE159" s="437"/>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2185</v>
      </c>
      <c r="Q160" s="1454" t="str">
        <f>IFERROR(VLOOKUP('別紙様式2-2（４・５月分）'!AR122,【参考】数式用!$AT$5:$AV$22,3,FALSE),"")</f>
        <v/>
      </c>
      <c r="R160" s="1399" t="s">
        <v>2196</v>
      </c>
      <c r="S160" s="1441" t="str">
        <f>IFERROR(VLOOKUP(K158,【参考】数式用!$A$5:$AB$27,MATCH(Q160,【参考】数式用!$B$4:$AB$4,0)+1,0),"")</f>
        <v/>
      </c>
      <c r="T160" s="1403" t="s">
        <v>2274</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2177</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1"/>
      <c r="AV160" s="1329" t="str">
        <f t="shared" ref="AV160" si="175">IF(OR(AB158&lt;&gt;7,AD158&lt;&gt;3),"V列に色付け","")</f>
        <v/>
      </c>
      <c r="AW160" s="1330"/>
      <c r="AX160" s="1331"/>
      <c r="AY160" s="680"/>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59"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1"/>
      <c r="AV161" s="1329"/>
      <c r="AW161" s="661" t="str">
        <f>IF('別紙様式2-2（４・５月分）'!O124="","",'別紙様式2-2（４・５月分）'!O124)</f>
        <v/>
      </c>
      <c r="AX161" s="1331"/>
      <c r="AY161" s="682"/>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6"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2264</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2177</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327"/>
      <c r="AW162" s="661" t="str">
        <f>IF('別紙様式2-2（４・５月分）'!O125="","",'別紙様式2-2（４・５月分）'!O125)</f>
        <v/>
      </c>
      <c r="AX162" s="1331" t="str">
        <f>IF(SUM('別紙様式2-2（４・５月分）'!P125:P127)=0,"",SUM('別紙様式2-2（４・５月分）'!P125:P127))</f>
        <v/>
      </c>
      <c r="AY162" s="1522" t="str">
        <f>IFERROR(VLOOKUP(K162,【参考】数式用!$AJ$2:$AK$24,2,FALSE),"")</f>
        <v/>
      </c>
      <c r="AZ162" s="593"/>
      <c r="BE162" s="437"/>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3"/>
      <c r="AV163" s="1329"/>
      <c r="AW163" s="1330" t="str">
        <f>IF('別紙様式2-2（４・５月分）'!O126="","",'別紙様式2-2（４・５月分）'!O126)</f>
        <v/>
      </c>
      <c r="AX163" s="1331"/>
      <c r="AY163" s="1522"/>
      <c r="AZ163" s="530"/>
      <c r="BE163" s="437"/>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2185</v>
      </c>
      <c r="Q164" s="1454" t="str">
        <f>IFERROR(VLOOKUP('別紙様式2-2（４・５月分）'!AR125,【参考】数式用!$AT$5:$AV$22,3,FALSE),"")</f>
        <v/>
      </c>
      <c r="R164" s="1399" t="s">
        <v>2196</v>
      </c>
      <c r="S164" s="1401" t="str">
        <f>IFERROR(VLOOKUP(K162,【参考】数式用!$A$5:$AB$27,MATCH(Q164,【参考】数式用!$B$4:$AB$4,0)+1,0),"")</f>
        <v/>
      </c>
      <c r="T164" s="1403" t="s">
        <v>2274</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2177</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1"/>
      <c r="AV164" s="1329" t="str">
        <f t="shared" ref="AV164" si="180">IF(OR(AB162&lt;&gt;7,AD162&lt;&gt;3),"V列に色付け","")</f>
        <v/>
      </c>
      <c r="AW164" s="1330"/>
      <c r="AX164" s="1331"/>
      <c r="AY164" s="680"/>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59"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1"/>
      <c r="AV165" s="1329"/>
      <c r="AW165" s="661" t="str">
        <f>IF('別紙様式2-2（４・５月分）'!O127="","",'別紙様式2-2（４・５月分）'!O127)</f>
        <v/>
      </c>
      <c r="AX165" s="1331"/>
      <c r="AY165" s="682"/>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6"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2264</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2177</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327"/>
      <c r="AW166" s="661" t="str">
        <f>IF('別紙様式2-2（４・５月分）'!O128="","",'別紙様式2-2（４・５月分）'!O128)</f>
        <v/>
      </c>
      <c r="AX166" s="1331" t="str">
        <f>IF(SUM('別紙様式2-2（４・５月分）'!P128:P130)=0,"",SUM('別紙様式2-2（４・５月分）'!P128:P130))</f>
        <v/>
      </c>
      <c r="AY166" s="1542" t="str">
        <f>IFERROR(VLOOKUP(K166,【参考】数式用!$AJ$2:$AK$24,2,FALSE),"")</f>
        <v/>
      </c>
      <c r="AZ166" s="593"/>
      <c r="BE166" s="437"/>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3"/>
      <c r="AV167" s="1329"/>
      <c r="AW167" s="1330" t="str">
        <f>IF('別紙様式2-2（４・５月分）'!O129="","",'別紙様式2-2（４・５月分）'!O129)</f>
        <v/>
      </c>
      <c r="AX167" s="1331"/>
      <c r="AY167" s="1522"/>
      <c r="AZ167" s="530"/>
      <c r="BE167" s="437"/>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2185</v>
      </c>
      <c r="Q168" s="1454" t="str">
        <f>IFERROR(VLOOKUP('別紙様式2-2（４・５月分）'!AR128,【参考】数式用!$AT$5:$AV$22,3,FALSE),"")</f>
        <v/>
      </c>
      <c r="R168" s="1399" t="s">
        <v>2196</v>
      </c>
      <c r="S168" s="1441" t="str">
        <f>IFERROR(VLOOKUP(K166,【参考】数式用!$A$5:$AB$27,MATCH(Q168,【参考】数式用!$B$4:$AB$4,0)+1,0),"")</f>
        <v/>
      </c>
      <c r="T168" s="1403" t="s">
        <v>2274</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2177</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1"/>
      <c r="AV168" s="1329" t="str">
        <f t="shared" ref="AV168" si="185">IF(OR(AB166&lt;&gt;7,AD166&lt;&gt;3),"V列に色付け","")</f>
        <v/>
      </c>
      <c r="AW168" s="1330"/>
      <c r="AX168" s="1331"/>
      <c r="AY168" s="680"/>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59"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1"/>
      <c r="AV169" s="1329"/>
      <c r="AW169" s="661" t="str">
        <f>IF('別紙様式2-2（４・５月分）'!O130="","",'別紙様式2-2（４・５月分）'!O130)</f>
        <v/>
      </c>
      <c r="AX169" s="1331"/>
      <c r="AY169" s="682"/>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6"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2264</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2177</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327"/>
      <c r="AW170" s="661" t="str">
        <f>IF('別紙様式2-2（４・５月分）'!O131="","",'別紙様式2-2（４・５月分）'!O131)</f>
        <v/>
      </c>
      <c r="AX170" s="1331" t="str">
        <f>IF(SUM('別紙様式2-2（４・５月分）'!P131:P133)=0,"",SUM('別紙様式2-2（４・５月分）'!P131:P133))</f>
        <v/>
      </c>
      <c r="AY170" s="1522" t="str">
        <f>IFERROR(VLOOKUP(K170,【参考】数式用!$AJ$2:$AK$24,2,FALSE),"")</f>
        <v/>
      </c>
      <c r="AZ170" s="593"/>
      <c r="BE170" s="437"/>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3"/>
      <c r="AV171" s="1329"/>
      <c r="AW171" s="1330" t="str">
        <f>IF('別紙様式2-2（４・５月分）'!O132="","",'別紙様式2-2（４・５月分）'!O132)</f>
        <v/>
      </c>
      <c r="AX171" s="1331"/>
      <c r="AY171" s="1522"/>
      <c r="AZ171" s="530"/>
      <c r="BE171" s="437"/>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2185</v>
      </c>
      <c r="Q172" s="1454" t="str">
        <f>IFERROR(VLOOKUP('別紙様式2-2（４・５月分）'!AR131,【参考】数式用!$AT$5:$AV$22,3,FALSE),"")</f>
        <v/>
      </c>
      <c r="R172" s="1399" t="s">
        <v>2196</v>
      </c>
      <c r="S172" s="1441" t="str">
        <f>IFERROR(VLOOKUP(K170,【参考】数式用!$A$5:$AB$27,MATCH(Q172,【参考】数式用!$B$4:$AB$4,0)+1,0),"")</f>
        <v/>
      </c>
      <c r="T172" s="1403" t="s">
        <v>2274</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2177</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1"/>
      <c r="AV172" s="1329" t="str">
        <f t="shared" ref="AV172" si="190">IF(OR(AB170&lt;&gt;7,AD170&lt;&gt;3),"V列に色付け","")</f>
        <v/>
      </c>
      <c r="AW172" s="1330"/>
      <c r="AX172" s="1331"/>
      <c r="AY172" s="680"/>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59"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1"/>
      <c r="AV173" s="1329"/>
      <c r="AW173" s="661" t="str">
        <f>IF('別紙様式2-2（４・５月分）'!O133="","",'別紙様式2-2（４・５月分）'!O133)</f>
        <v/>
      </c>
      <c r="AX173" s="1331"/>
      <c r="AY173" s="682"/>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6"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2264</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2177</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327"/>
      <c r="AW174" s="661" t="str">
        <f>IF('別紙様式2-2（４・５月分）'!O134="","",'別紙様式2-2（４・５月分）'!O134)</f>
        <v/>
      </c>
      <c r="AX174" s="1331" t="str">
        <f>IF(SUM('別紙様式2-2（４・５月分）'!P134:P136)=0,"",SUM('別紙様式2-2（４・５月分）'!P134:P136))</f>
        <v/>
      </c>
      <c r="AY174" s="1542" t="str">
        <f>IFERROR(VLOOKUP(K174,【参考】数式用!$AJ$2:$AK$24,2,FALSE),"")</f>
        <v/>
      </c>
      <c r="AZ174" s="593"/>
      <c r="BE174" s="437"/>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3"/>
      <c r="AV175" s="1329"/>
      <c r="AW175" s="1330" t="str">
        <f>IF('別紙様式2-2（４・５月分）'!O135="","",'別紙様式2-2（４・５月分）'!O135)</f>
        <v/>
      </c>
      <c r="AX175" s="1331"/>
      <c r="AY175" s="1522"/>
      <c r="AZ175" s="530"/>
      <c r="BE175" s="437"/>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2185</v>
      </c>
      <c r="Q176" s="1454" t="str">
        <f>IFERROR(VLOOKUP('別紙様式2-2（４・５月分）'!AR134,【参考】数式用!$AT$5:$AV$22,3,FALSE),"")</f>
        <v/>
      </c>
      <c r="R176" s="1399" t="s">
        <v>2196</v>
      </c>
      <c r="S176" s="1401" t="str">
        <f>IFERROR(VLOOKUP(K174,【参考】数式用!$A$5:$AB$27,MATCH(Q176,【参考】数式用!$B$4:$AB$4,0)+1,0),"")</f>
        <v/>
      </c>
      <c r="T176" s="1403" t="s">
        <v>2274</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2177</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1"/>
      <c r="AV176" s="1329" t="str">
        <f t="shared" ref="AV176" si="195">IF(OR(AB174&lt;&gt;7,AD174&lt;&gt;3),"V列に色付け","")</f>
        <v/>
      </c>
      <c r="AW176" s="1330"/>
      <c r="AX176" s="1331"/>
      <c r="AY176" s="680"/>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59"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1"/>
      <c r="AV177" s="1329"/>
      <c r="AW177" s="661" t="str">
        <f>IF('別紙様式2-2（４・５月分）'!O136="","",'別紙様式2-2（４・５月分）'!O136)</f>
        <v/>
      </c>
      <c r="AX177" s="1331"/>
      <c r="AY177" s="682"/>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6"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2264</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2177</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327"/>
      <c r="AW178" s="661" t="str">
        <f>IF('別紙様式2-2（４・５月分）'!O137="","",'別紙様式2-2（４・５月分）'!O137)</f>
        <v/>
      </c>
      <c r="AX178" s="1331" t="str">
        <f>IF(SUM('別紙様式2-2（４・５月分）'!P137:P139)=0,"",SUM('別紙様式2-2（４・５月分）'!P137:P139))</f>
        <v/>
      </c>
      <c r="AY178" s="1522" t="str">
        <f>IFERROR(VLOOKUP(K178,【参考】数式用!$AJ$2:$AK$24,2,FALSE),"")</f>
        <v/>
      </c>
      <c r="AZ178" s="593"/>
      <c r="BE178" s="437"/>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3"/>
      <c r="AV179" s="1329"/>
      <c r="AW179" s="1330" t="str">
        <f>IF('別紙様式2-2（４・５月分）'!O138="","",'別紙様式2-2（４・５月分）'!O138)</f>
        <v/>
      </c>
      <c r="AX179" s="1331"/>
      <c r="AY179" s="1522"/>
      <c r="AZ179" s="530"/>
      <c r="BE179" s="437"/>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2185</v>
      </c>
      <c r="Q180" s="1454" t="str">
        <f>IFERROR(VLOOKUP('別紙様式2-2（４・５月分）'!AR137,【参考】数式用!$AT$5:$AV$22,3,FALSE),"")</f>
        <v/>
      </c>
      <c r="R180" s="1399" t="s">
        <v>2196</v>
      </c>
      <c r="S180" s="1441" t="str">
        <f>IFERROR(VLOOKUP(K178,【参考】数式用!$A$5:$AB$27,MATCH(Q180,【参考】数式用!$B$4:$AB$4,0)+1,0),"")</f>
        <v/>
      </c>
      <c r="T180" s="1403" t="s">
        <v>2274</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2177</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1"/>
      <c r="AV180" s="1329" t="str">
        <f t="shared" ref="AV180" si="200">IF(OR(AB178&lt;&gt;7,AD178&lt;&gt;3),"V列に色付け","")</f>
        <v/>
      </c>
      <c r="AW180" s="1330"/>
      <c r="AX180" s="1331"/>
      <c r="AY180" s="680"/>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59"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1"/>
      <c r="AV181" s="1329"/>
      <c r="AW181" s="661" t="str">
        <f>IF('別紙様式2-2（４・５月分）'!O139="","",'別紙様式2-2（４・５月分）'!O139)</f>
        <v/>
      </c>
      <c r="AX181" s="1331"/>
      <c r="AY181" s="682"/>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6"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2264</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2177</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327"/>
      <c r="AW182" s="661" t="str">
        <f>IF('別紙様式2-2（４・５月分）'!O140="","",'別紙様式2-2（４・５月分）'!O140)</f>
        <v/>
      </c>
      <c r="AX182" s="1331" t="str">
        <f>IF(SUM('別紙様式2-2（４・５月分）'!P140:P142)=0,"",SUM('別紙様式2-2（４・５月分）'!P140:P142))</f>
        <v/>
      </c>
      <c r="AY182" s="1542" t="str">
        <f>IFERROR(VLOOKUP(K182,【参考】数式用!$AJ$2:$AK$24,2,FALSE),"")</f>
        <v/>
      </c>
      <c r="AZ182" s="593"/>
      <c r="BE182" s="437"/>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3"/>
      <c r="AV183" s="1329"/>
      <c r="AW183" s="1330" t="str">
        <f>IF('別紙様式2-2（４・５月分）'!O141="","",'別紙様式2-2（４・５月分）'!O141)</f>
        <v/>
      </c>
      <c r="AX183" s="1331"/>
      <c r="AY183" s="1522"/>
      <c r="AZ183" s="530"/>
      <c r="BE183" s="437"/>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2185</v>
      </c>
      <c r="Q184" s="1454" t="str">
        <f>IFERROR(VLOOKUP('別紙様式2-2（４・５月分）'!AR140,【参考】数式用!$AT$5:$AV$22,3,FALSE),"")</f>
        <v/>
      </c>
      <c r="R184" s="1399" t="s">
        <v>2196</v>
      </c>
      <c r="S184" s="1401" t="str">
        <f>IFERROR(VLOOKUP(K182,【参考】数式用!$A$5:$AB$27,MATCH(Q184,【参考】数式用!$B$4:$AB$4,0)+1,0),"")</f>
        <v/>
      </c>
      <c r="T184" s="1403" t="s">
        <v>2274</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2177</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1"/>
      <c r="AV184" s="1329" t="str">
        <f t="shared" ref="AV184" si="205">IF(OR(AB182&lt;&gt;7,AD182&lt;&gt;3),"V列に色付け","")</f>
        <v/>
      </c>
      <c r="AW184" s="1330"/>
      <c r="AX184" s="1331"/>
      <c r="AY184" s="680"/>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59"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1"/>
      <c r="AV185" s="1329"/>
      <c r="AW185" s="661" t="str">
        <f>IF('別紙様式2-2（４・５月分）'!O142="","",'別紙様式2-2（４・５月分）'!O142)</f>
        <v/>
      </c>
      <c r="AX185" s="1331"/>
      <c r="AY185" s="682"/>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6"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2264</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2177</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327"/>
      <c r="AW186" s="661" t="str">
        <f>IF('別紙様式2-2（４・５月分）'!O143="","",'別紙様式2-2（４・５月分）'!O143)</f>
        <v/>
      </c>
      <c r="AX186" s="1331" t="str">
        <f>IF(SUM('別紙様式2-2（４・５月分）'!P143:P145)=0,"",SUM('別紙様式2-2（４・５月分）'!P143:P145))</f>
        <v/>
      </c>
      <c r="AY186" s="1522" t="str">
        <f>IFERROR(VLOOKUP(K186,【参考】数式用!$AJ$2:$AK$24,2,FALSE),"")</f>
        <v/>
      </c>
      <c r="AZ186" s="593"/>
      <c r="BE186" s="437"/>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3"/>
      <c r="AV187" s="1329"/>
      <c r="AW187" s="1330" t="str">
        <f>IF('別紙様式2-2（４・５月分）'!O144="","",'別紙様式2-2（４・５月分）'!O144)</f>
        <v/>
      </c>
      <c r="AX187" s="1331"/>
      <c r="AY187" s="1522"/>
      <c r="AZ187" s="530"/>
      <c r="BE187" s="437"/>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2185</v>
      </c>
      <c r="Q188" s="1454" t="str">
        <f>IFERROR(VLOOKUP('別紙様式2-2（４・５月分）'!AR143,【参考】数式用!$AT$5:$AV$22,3,FALSE),"")</f>
        <v/>
      </c>
      <c r="R188" s="1399" t="s">
        <v>2196</v>
      </c>
      <c r="S188" s="1441" t="str">
        <f>IFERROR(VLOOKUP(K186,【参考】数式用!$A$5:$AB$27,MATCH(Q188,【参考】数式用!$B$4:$AB$4,0)+1,0),"")</f>
        <v/>
      </c>
      <c r="T188" s="1403" t="s">
        <v>2274</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2177</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1"/>
      <c r="AV188" s="1329" t="str">
        <f t="shared" ref="AV188" si="210">IF(OR(AB186&lt;&gt;7,AD186&lt;&gt;3),"V列に色付け","")</f>
        <v/>
      </c>
      <c r="AW188" s="1330"/>
      <c r="AX188" s="1331"/>
      <c r="AY188" s="680"/>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59"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1"/>
      <c r="AV189" s="1329"/>
      <c r="AW189" s="661" t="str">
        <f>IF('別紙様式2-2（４・５月分）'!O145="","",'別紙様式2-2（４・５月分）'!O145)</f>
        <v/>
      </c>
      <c r="AX189" s="1331"/>
      <c r="AY189" s="682"/>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6"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2264</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2177</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327"/>
      <c r="AW190" s="661" t="str">
        <f>IF('別紙様式2-2（４・５月分）'!O146="","",'別紙様式2-2（４・５月分）'!O146)</f>
        <v/>
      </c>
      <c r="AX190" s="1331" t="str">
        <f>IF(SUM('別紙様式2-2（４・５月分）'!P146:P148)=0,"",SUM('別紙様式2-2（４・５月分）'!P146:P148))</f>
        <v/>
      </c>
      <c r="AY190" s="1542" t="str">
        <f>IFERROR(VLOOKUP(K190,【参考】数式用!$AJ$2:$AK$24,2,FALSE),"")</f>
        <v/>
      </c>
      <c r="AZ190" s="593"/>
      <c r="BE190" s="437"/>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3"/>
      <c r="AV191" s="1329"/>
      <c r="AW191" s="1330" t="str">
        <f>IF('別紙様式2-2（４・５月分）'!O147="","",'別紙様式2-2（４・５月分）'!O147)</f>
        <v/>
      </c>
      <c r="AX191" s="1331"/>
      <c r="AY191" s="1522"/>
      <c r="AZ191" s="530"/>
      <c r="BE191" s="437"/>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2185</v>
      </c>
      <c r="Q192" s="1454" t="str">
        <f>IFERROR(VLOOKUP('別紙様式2-2（４・５月分）'!AR146,【参考】数式用!$AT$5:$AV$22,3,FALSE),"")</f>
        <v/>
      </c>
      <c r="R192" s="1399" t="s">
        <v>2196</v>
      </c>
      <c r="S192" s="1401" t="str">
        <f>IFERROR(VLOOKUP(K190,【参考】数式用!$A$5:$AB$27,MATCH(Q192,【参考】数式用!$B$4:$AB$4,0)+1,0),"")</f>
        <v/>
      </c>
      <c r="T192" s="1403" t="s">
        <v>2274</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2177</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1"/>
      <c r="AV192" s="1329" t="str">
        <f t="shared" ref="AV192" si="215">IF(OR(AB190&lt;&gt;7,AD190&lt;&gt;3),"V列に色付け","")</f>
        <v/>
      </c>
      <c r="AW192" s="1330"/>
      <c r="AX192" s="1331"/>
      <c r="AY192" s="680"/>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59"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1"/>
      <c r="AV193" s="1329"/>
      <c r="AW193" s="661" t="str">
        <f>IF('別紙様式2-2（４・５月分）'!O148="","",'別紙様式2-2（４・５月分）'!O148)</f>
        <v/>
      </c>
      <c r="AX193" s="1331"/>
      <c r="AY193" s="682"/>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6"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2264</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2177</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327"/>
      <c r="AW194" s="661" t="str">
        <f>IF('別紙様式2-2（４・５月分）'!O149="","",'別紙様式2-2（４・５月分）'!O149)</f>
        <v/>
      </c>
      <c r="AX194" s="1331" t="str">
        <f>IF(SUM('別紙様式2-2（４・５月分）'!P149:P151)=0,"",SUM('別紙様式2-2（４・５月分）'!P149:P151))</f>
        <v/>
      </c>
      <c r="AY194" s="1522" t="str">
        <f>IFERROR(VLOOKUP(K194,【参考】数式用!$AJ$2:$AK$24,2,FALSE),"")</f>
        <v/>
      </c>
      <c r="AZ194" s="593"/>
      <c r="BE194" s="437"/>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3"/>
      <c r="AV195" s="1329"/>
      <c r="AW195" s="1330" t="str">
        <f>IF('別紙様式2-2（４・５月分）'!O150="","",'別紙様式2-2（４・５月分）'!O150)</f>
        <v/>
      </c>
      <c r="AX195" s="1331"/>
      <c r="AY195" s="1522"/>
      <c r="AZ195" s="530"/>
      <c r="BE195" s="437"/>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2185</v>
      </c>
      <c r="Q196" s="1454" t="str">
        <f>IFERROR(VLOOKUP('別紙様式2-2（４・５月分）'!AR149,【参考】数式用!$AT$5:$AV$22,3,FALSE),"")</f>
        <v/>
      </c>
      <c r="R196" s="1399" t="s">
        <v>2196</v>
      </c>
      <c r="S196" s="1441" t="str">
        <f>IFERROR(VLOOKUP(K194,【参考】数式用!$A$5:$AB$27,MATCH(Q196,【参考】数式用!$B$4:$AB$4,0)+1,0),"")</f>
        <v/>
      </c>
      <c r="T196" s="1403" t="s">
        <v>2274</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2177</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1"/>
      <c r="AV196" s="1329" t="str">
        <f t="shared" ref="AV196" si="220">IF(OR(AB194&lt;&gt;7,AD194&lt;&gt;3),"V列に色付け","")</f>
        <v/>
      </c>
      <c r="AW196" s="1330"/>
      <c r="AX196" s="1331"/>
      <c r="AY196" s="680"/>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59"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1"/>
      <c r="AV197" s="1329"/>
      <c r="AW197" s="661" t="str">
        <f>IF('別紙様式2-2（４・５月分）'!O151="","",'別紙様式2-2（４・５月分）'!O151)</f>
        <v/>
      </c>
      <c r="AX197" s="1331"/>
      <c r="AY197" s="682"/>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6"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2264</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2177</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327"/>
      <c r="AW198" s="661" t="str">
        <f>IF('別紙様式2-2（４・５月分）'!O152="","",'別紙様式2-2（４・５月分）'!O152)</f>
        <v/>
      </c>
      <c r="AX198" s="1331" t="str">
        <f>IF(SUM('別紙様式2-2（４・５月分）'!P152:P154)=0,"",SUM('別紙様式2-2（４・５月分）'!P152:P154))</f>
        <v/>
      </c>
      <c r="AY198" s="1542" t="str">
        <f>IFERROR(VLOOKUP(K198,【参考】数式用!$AJ$2:$AK$24,2,FALSE),"")</f>
        <v/>
      </c>
      <c r="AZ198" s="593"/>
      <c r="BE198" s="437"/>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3"/>
      <c r="AV199" s="1329"/>
      <c r="AW199" s="1330" t="str">
        <f>IF('別紙様式2-2（４・５月分）'!O153="","",'別紙様式2-2（４・５月分）'!O153)</f>
        <v/>
      </c>
      <c r="AX199" s="1331"/>
      <c r="AY199" s="1522"/>
      <c r="AZ199" s="530"/>
      <c r="BE199" s="437"/>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2185</v>
      </c>
      <c r="Q200" s="1454" t="str">
        <f>IFERROR(VLOOKUP('別紙様式2-2（４・５月分）'!AR152,【参考】数式用!$AT$5:$AV$22,3,FALSE),"")</f>
        <v/>
      </c>
      <c r="R200" s="1399" t="s">
        <v>2196</v>
      </c>
      <c r="S200" s="1401" t="str">
        <f>IFERROR(VLOOKUP(K198,【参考】数式用!$A$5:$AB$27,MATCH(Q200,【参考】数式用!$B$4:$AB$4,0)+1,0),"")</f>
        <v/>
      </c>
      <c r="T200" s="1403" t="s">
        <v>2274</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2177</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1"/>
      <c r="AV200" s="1329" t="str">
        <f t="shared" ref="AV200" si="225">IF(OR(AB198&lt;&gt;7,AD198&lt;&gt;3),"V列に色付け","")</f>
        <v/>
      </c>
      <c r="AW200" s="1330"/>
      <c r="AX200" s="1331"/>
      <c r="AY200" s="680"/>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59"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1"/>
      <c r="AV201" s="1329"/>
      <c r="AW201" s="661" t="str">
        <f>IF('別紙様式2-2（４・５月分）'!O154="","",'別紙様式2-2（４・５月分）'!O154)</f>
        <v/>
      </c>
      <c r="AX201" s="1331"/>
      <c r="AY201" s="682"/>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6"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2264</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2177</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327"/>
      <c r="AW202" s="661" t="str">
        <f>IF('別紙様式2-2（４・５月分）'!O155="","",'別紙様式2-2（４・５月分）'!O155)</f>
        <v/>
      </c>
      <c r="AX202" s="1331" t="str">
        <f>IF(SUM('別紙様式2-2（４・５月分）'!P155:P157)=0,"",SUM('別紙様式2-2（４・５月分）'!P155:P157))</f>
        <v/>
      </c>
      <c r="AY202" s="1522" t="str">
        <f>IFERROR(VLOOKUP(K202,【参考】数式用!$AJ$2:$AK$24,2,FALSE),"")</f>
        <v/>
      </c>
      <c r="AZ202" s="593"/>
      <c r="BE202" s="437"/>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3"/>
      <c r="AV203" s="1329"/>
      <c r="AW203" s="1330" t="str">
        <f>IF('別紙様式2-2（４・５月分）'!O156="","",'別紙様式2-2（４・５月分）'!O156)</f>
        <v/>
      </c>
      <c r="AX203" s="1331"/>
      <c r="AY203" s="1522"/>
      <c r="AZ203" s="530"/>
      <c r="BE203" s="437"/>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2185</v>
      </c>
      <c r="Q204" s="1454" t="str">
        <f>IFERROR(VLOOKUP('別紙様式2-2（４・５月分）'!AR155,【参考】数式用!$AT$5:$AV$22,3,FALSE),"")</f>
        <v/>
      </c>
      <c r="R204" s="1399" t="s">
        <v>2196</v>
      </c>
      <c r="S204" s="1441" t="str">
        <f>IFERROR(VLOOKUP(K202,【参考】数式用!$A$5:$AB$27,MATCH(Q204,【参考】数式用!$B$4:$AB$4,0)+1,0),"")</f>
        <v/>
      </c>
      <c r="T204" s="1403" t="s">
        <v>2274</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2177</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1"/>
      <c r="AV204" s="1329" t="str">
        <f t="shared" ref="AV204" si="230">IF(OR(AB202&lt;&gt;7,AD202&lt;&gt;3),"V列に色付け","")</f>
        <v/>
      </c>
      <c r="AW204" s="1330"/>
      <c r="AX204" s="1331"/>
      <c r="AY204" s="680"/>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59"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1"/>
      <c r="AV205" s="1329"/>
      <c r="AW205" s="661" t="str">
        <f>IF('別紙様式2-2（４・５月分）'!O157="","",'別紙様式2-2（４・５月分）'!O157)</f>
        <v/>
      </c>
      <c r="AX205" s="1331"/>
      <c r="AY205" s="682"/>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6"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2264</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2177</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327"/>
      <c r="AW206" s="661" t="str">
        <f>IF('別紙様式2-2（４・５月分）'!O158="","",'別紙様式2-2（４・５月分）'!O158)</f>
        <v/>
      </c>
      <c r="AX206" s="1331" t="str">
        <f>IF(SUM('別紙様式2-2（４・５月分）'!P158:P160)=0,"",SUM('別紙様式2-2（４・５月分）'!P158:P160))</f>
        <v/>
      </c>
      <c r="AY206" s="1542" t="str">
        <f>IFERROR(VLOOKUP(K206,【参考】数式用!$AJ$2:$AK$24,2,FALSE),"")</f>
        <v/>
      </c>
      <c r="AZ206" s="593"/>
      <c r="BE206" s="437"/>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3"/>
      <c r="AV207" s="1329"/>
      <c r="AW207" s="1330" t="str">
        <f>IF('別紙様式2-2（４・５月分）'!O159="","",'別紙様式2-2（４・５月分）'!O159)</f>
        <v/>
      </c>
      <c r="AX207" s="1331"/>
      <c r="AY207" s="1522"/>
      <c r="AZ207" s="530"/>
      <c r="BE207" s="437"/>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2185</v>
      </c>
      <c r="Q208" s="1454" t="str">
        <f>IFERROR(VLOOKUP('別紙様式2-2（４・５月分）'!AR158,【参考】数式用!$AT$5:$AV$22,3,FALSE),"")</f>
        <v/>
      </c>
      <c r="R208" s="1399" t="s">
        <v>2196</v>
      </c>
      <c r="S208" s="1401" t="str">
        <f>IFERROR(VLOOKUP(K206,【参考】数式用!$A$5:$AB$27,MATCH(Q208,【参考】数式用!$B$4:$AB$4,0)+1,0),"")</f>
        <v/>
      </c>
      <c r="T208" s="1403" t="s">
        <v>2274</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2177</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1"/>
      <c r="AV208" s="1329" t="str">
        <f t="shared" ref="AV208" si="235">IF(OR(AB206&lt;&gt;7,AD206&lt;&gt;3),"V列に色付け","")</f>
        <v/>
      </c>
      <c r="AW208" s="1330"/>
      <c r="AX208" s="1331"/>
      <c r="AY208" s="680"/>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59"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1"/>
      <c r="AV209" s="1329"/>
      <c r="AW209" s="661" t="str">
        <f>IF('別紙様式2-2（４・５月分）'!O160="","",'別紙様式2-2（４・５月分）'!O160)</f>
        <v/>
      </c>
      <c r="AX209" s="1331"/>
      <c r="AY209" s="682"/>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6"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2264</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2177</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327"/>
      <c r="AW210" s="661" t="str">
        <f>IF('別紙様式2-2（４・５月分）'!O161="","",'別紙様式2-2（４・５月分）'!O161)</f>
        <v/>
      </c>
      <c r="AX210" s="1331" t="str">
        <f>IF(SUM('別紙様式2-2（４・５月分）'!P161:P163)=0,"",SUM('別紙様式2-2（４・５月分）'!P161:P163))</f>
        <v/>
      </c>
      <c r="AY210" s="1522" t="str">
        <f>IFERROR(VLOOKUP(K210,【参考】数式用!$AJ$2:$AK$24,2,FALSE),"")</f>
        <v/>
      </c>
      <c r="AZ210" s="593"/>
      <c r="BE210" s="437"/>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3"/>
      <c r="AV211" s="1329"/>
      <c r="AW211" s="1330" t="str">
        <f>IF('別紙様式2-2（４・５月分）'!O162="","",'別紙様式2-2（４・５月分）'!O162)</f>
        <v/>
      </c>
      <c r="AX211" s="1331"/>
      <c r="AY211" s="1522"/>
      <c r="AZ211" s="530"/>
      <c r="BE211" s="437"/>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2185</v>
      </c>
      <c r="Q212" s="1454" t="str">
        <f>IFERROR(VLOOKUP('別紙様式2-2（４・５月分）'!AR161,【参考】数式用!$AT$5:$AV$22,3,FALSE),"")</f>
        <v/>
      </c>
      <c r="R212" s="1399" t="s">
        <v>2196</v>
      </c>
      <c r="S212" s="1441" t="str">
        <f>IFERROR(VLOOKUP(K210,【参考】数式用!$A$5:$AB$27,MATCH(Q212,【参考】数式用!$B$4:$AB$4,0)+1,0),"")</f>
        <v/>
      </c>
      <c r="T212" s="1403" t="s">
        <v>2274</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2177</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1"/>
      <c r="AV212" s="1329" t="str">
        <f t="shared" ref="AV212" si="240">IF(OR(AB210&lt;&gt;7,AD210&lt;&gt;3),"V列に色付け","")</f>
        <v/>
      </c>
      <c r="AW212" s="1330"/>
      <c r="AX212" s="1331"/>
      <c r="AY212" s="680"/>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59"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1"/>
      <c r="AV213" s="1329"/>
      <c r="AW213" s="661" t="str">
        <f>IF('別紙様式2-2（４・５月分）'!O163="","",'別紙様式2-2（４・５月分）'!O163)</f>
        <v/>
      </c>
      <c r="AX213" s="1331"/>
      <c r="AY213" s="682"/>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6"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2264</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2177</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327"/>
      <c r="AW214" s="661" t="str">
        <f>IF('別紙様式2-2（４・５月分）'!O164="","",'別紙様式2-2（４・５月分）'!O164)</f>
        <v/>
      </c>
      <c r="AX214" s="1331" t="str">
        <f>IF(SUM('別紙様式2-2（４・５月分）'!P164:P166)=0,"",SUM('別紙様式2-2（４・５月分）'!P164:P166))</f>
        <v/>
      </c>
      <c r="AY214" s="1542" t="str">
        <f>IFERROR(VLOOKUP(K214,【参考】数式用!$AJ$2:$AK$24,2,FALSE),"")</f>
        <v/>
      </c>
      <c r="AZ214" s="593"/>
      <c r="BE214" s="437"/>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3"/>
      <c r="AV215" s="1329"/>
      <c r="AW215" s="1330" t="str">
        <f>IF('別紙様式2-2（４・５月分）'!O165="","",'別紙様式2-2（４・５月分）'!O165)</f>
        <v/>
      </c>
      <c r="AX215" s="1331"/>
      <c r="AY215" s="1522"/>
      <c r="AZ215" s="530"/>
      <c r="BE215" s="437"/>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2185</v>
      </c>
      <c r="Q216" s="1454" t="str">
        <f>IFERROR(VLOOKUP('別紙様式2-2（４・５月分）'!AR164,【参考】数式用!$AT$5:$AV$22,3,FALSE),"")</f>
        <v/>
      </c>
      <c r="R216" s="1399" t="s">
        <v>2196</v>
      </c>
      <c r="S216" s="1401" t="str">
        <f>IFERROR(VLOOKUP(K214,【参考】数式用!$A$5:$AB$27,MATCH(Q216,【参考】数式用!$B$4:$AB$4,0)+1,0),"")</f>
        <v/>
      </c>
      <c r="T216" s="1403" t="s">
        <v>2274</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2177</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1"/>
      <c r="AV216" s="1329" t="str">
        <f t="shared" ref="AV216" si="245">IF(OR(AB214&lt;&gt;7,AD214&lt;&gt;3),"V列に色付け","")</f>
        <v/>
      </c>
      <c r="AW216" s="1330"/>
      <c r="AX216" s="1331"/>
      <c r="AY216" s="680"/>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59"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1"/>
      <c r="AV217" s="1329"/>
      <c r="AW217" s="661" t="str">
        <f>IF('別紙様式2-2（４・５月分）'!O166="","",'別紙様式2-2（４・５月分）'!O166)</f>
        <v/>
      </c>
      <c r="AX217" s="1331"/>
      <c r="AY217" s="682"/>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6"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2264</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2177</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327"/>
      <c r="AW218" s="661" t="str">
        <f>IF('別紙様式2-2（４・５月分）'!O167="","",'別紙様式2-2（４・５月分）'!O167)</f>
        <v/>
      </c>
      <c r="AX218" s="1331" t="str">
        <f>IF(SUM('別紙様式2-2（４・５月分）'!P167:P169)=0,"",SUM('別紙様式2-2（４・５月分）'!P167:P169))</f>
        <v/>
      </c>
      <c r="AY218" s="1522" t="str">
        <f>IFERROR(VLOOKUP(K218,【参考】数式用!$AJ$2:$AK$24,2,FALSE),"")</f>
        <v/>
      </c>
      <c r="AZ218" s="593"/>
      <c r="BE218" s="437"/>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3"/>
      <c r="AV219" s="1329"/>
      <c r="AW219" s="1330" t="str">
        <f>IF('別紙様式2-2（４・５月分）'!O168="","",'別紙様式2-2（４・５月分）'!O168)</f>
        <v/>
      </c>
      <c r="AX219" s="1331"/>
      <c r="AY219" s="1522"/>
      <c r="AZ219" s="530"/>
      <c r="BE219" s="437"/>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2185</v>
      </c>
      <c r="Q220" s="1454" t="str">
        <f>IFERROR(VLOOKUP('別紙様式2-2（４・５月分）'!AR167,【参考】数式用!$AT$5:$AV$22,3,FALSE),"")</f>
        <v/>
      </c>
      <c r="R220" s="1399" t="s">
        <v>2196</v>
      </c>
      <c r="S220" s="1441" t="str">
        <f>IFERROR(VLOOKUP(K218,【参考】数式用!$A$5:$AB$27,MATCH(Q220,【参考】数式用!$B$4:$AB$4,0)+1,0),"")</f>
        <v/>
      </c>
      <c r="T220" s="1403" t="s">
        <v>2274</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2177</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1"/>
      <c r="AV220" s="1329" t="str">
        <f t="shared" ref="AV220" si="250">IF(OR(AB218&lt;&gt;7,AD218&lt;&gt;3),"V列に色付け","")</f>
        <v/>
      </c>
      <c r="AW220" s="1330"/>
      <c r="AX220" s="1331"/>
      <c r="AY220" s="680"/>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59"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1"/>
      <c r="AV221" s="1329"/>
      <c r="AW221" s="661" t="str">
        <f>IF('別紙様式2-2（４・５月分）'!O169="","",'別紙様式2-2（４・５月分）'!O169)</f>
        <v/>
      </c>
      <c r="AX221" s="1331"/>
      <c r="AY221" s="682"/>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6"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2264</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2177</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327"/>
      <c r="AW222" s="661" t="str">
        <f>IF('別紙様式2-2（４・５月分）'!O170="","",'別紙様式2-2（４・５月分）'!O170)</f>
        <v/>
      </c>
      <c r="AX222" s="1331" t="str">
        <f>IF(SUM('別紙様式2-2（４・５月分）'!P170:P172)=0,"",SUM('別紙様式2-2（４・５月分）'!P170:P172))</f>
        <v/>
      </c>
      <c r="AY222" s="1542" t="str">
        <f>IFERROR(VLOOKUP(K222,【参考】数式用!$AJ$2:$AK$24,2,FALSE),"")</f>
        <v/>
      </c>
      <c r="AZ222" s="593"/>
      <c r="BE222" s="437"/>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3"/>
      <c r="AV223" s="1329"/>
      <c r="AW223" s="1330" t="str">
        <f>IF('別紙様式2-2（４・５月分）'!O171="","",'別紙様式2-2（４・５月分）'!O171)</f>
        <v/>
      </c>
      <c r="AX223" s="1331"/>
      <c r="AY223" s="1522"/>
      <c r="AZ223" s="530"/>
      <c r="BE223" s="437"/>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2185</v>
      </c>
      <c r="Q224" s="1454" t="str">
        <f>IFERROR(VLOOKUP('別紙様式2-2（４・５月分）'!AR170,【参考】数式用!$AT$5:$AV$22,3,FALSE),"")</f>
        <v/>
      </c>
      <c r="R224" s="1399" t="s">
        <v>2196</v>
      </c>
      <c r="S224" s="1401" t="str">
        <f>IFERROR(VLOOKUP(K222,【参考】数式用!$A$5:$AB$27,MATCH(Q224,【参考】数式用!$B$4:$AB$4,0)+1,0),"")</f>
        <v/>
      </c>
      <c r="T224" s="1403" t="s">
        <v>2274</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2177</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1"/>
      <c r="AV224" s="1329" t="str">
        <f t="shared" ref="AV224" si="255">IF(OR(AB222&lt;&gt;7,AD222&lt;&gt;3),"V列に色付け","")</f>
        <v/>
      </c>
      <c r="AW224" s="1330"/>
      <c r="AX224" s="1331"/>
      <c r="AY224" s="680"/>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59"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1"/>
      <c r="AV225" s="1329"/>
      <c r="AW225" s="661" t="str">
        <f>IF('別紙様式2-2（４・５月分）'!O172="","",'別紙様式2-2（４・５月分）'!O172)</f>
        <v/>
      </c>
      <c r="AX225" s="1331"/>
      <c r="AY225" s="682"/>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6"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2264</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2177</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327"/>
      <c r="AW226" s="661" t="str">
        <f>IF('別紙様式2-2（４・５月分）'!O173="","",'別紙様式2-2（４・５月分）'!O173)</f>
        <v/>
      </c>
      <c r="AX226" s="1331" t="str">
        <f>IF(SUM('別紙様式2-2（４・５月分）'!P173:P175)=0,"",SUM('別紙様式2-2（４・５月分）'!P173:P175))</f>
        <v/>
      </c>
      <c r="AY226" s="1522" t="str">
        <f>IFERROR(VLOOKUP(K226,【参考】数式用!$AJ$2:$AK$24,2,FALSE),"")</f>
        <v/>
      </c>
      <c r="AZ226" s="593"/>
      <c r="BE226" s="437"/>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3"/>
      <c r="AV227" s="1329"/>
      <c r="AW227" s="1330" t="str">
        <f>IF('別紙様式2-2（４・５月分）'!O174="","",'別紙様式2-2（４・５月分）'!O174)</f>
        <v/>
      </c>
      <c r="AX227" s="1331"/>
      <c r="AY227" s="1522"/>
      <c r="AZ227" s="530"/>
      <c r="BE227" s="437"/>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2185</v>
      </c>
      <c r="Q228" s="1454" t="str">
        <f>IFERROR(VLOOKUP('別紙様式2-2（４・５月分）'!AR173,【参考】数式用!$AT$5:$AV$22,3,FALSE),"")</f>
        <v/>
      </c>
      <c r="R228" s="1399" t="s">
        <v>2196</v>
      </c>
      <c r="S228" s="1441" t="str">
        <f>IFERROR(VLOOKUP(K226,【参考】数式用!$A$5:$AB$27,MATCH(Q228,【参考】数式用!$B$4:$AB$4,0)+1,0),"")</f>
        <v/>
      </c>
      <c r="T228" s="1403" t="s">
        <v>2274</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2177</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1"/>
      <c r="AV228" s="1329" t="str">
        <f t="shared" ref="AV228" si="260">IF(OR(AB226&lt;&gt;7,AD226&lt;&gt;3),"V列に色付け","")</f>
        <v/>
      </c>
      <c r="AW228" s="1330"/>
      <c r="AX228" s="1331"/>
      <c r="AY228" s="680"/>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59"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1"/>
      <c r="AV229" s="1329"/>
      <c r="AW229" s="661" t="str">
        <f>IF('別紙様式2-2（４・５月分）'!O175="","",'別紙様式2-2（４・５月分）'!O175)</f>
        <v/>
      </c>
      <c r="AX229" s="1331"/>
      <c r="AY229" s="682"/>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6"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2264</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2177</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327"/>
      <c r="AW230" s="661" t="str">
        <f>IF('別紙様式2-2（４・５月分）'!O176="","",'別紙様式2-2（４・５月分）'!O176)</f>
        <v/>
      </c>
      <c r="AX230" s="1331" t="str">
        <f>IF(SUM('別紙様式2-2（４・５月分）'!P176:P178)=0,"",SUM('別紙様式2-2（４・５月分）'!P176:P178))</f>
        <v/>
      </c>
      <c r="AY230" s="1542" t="str">
        <f>IFERROR(VLOOKUP(K230,【参考】数式用!$AJ$2:$AK$24,2,FALSE),"")</f>
        <v/>
      </c>
      <c r="AZ230" s="593"/>
      <c r="BE230" s="437"/>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3"/>
      <c r="AV231" s="1329"/>
      <c r="AW231" s="1330" t="str">
        <f>IF('別紙様式2-2（４・５月分）'!O177="","",'別紙様式2-2（４・５月分）'!O177)</f>
        <v/>
      </c>
      <c r="AX231" s="1331"/>
      <c r="AY231" s="1522"/>
      <c r="AZ231" s="530"/>
      <c r="BE231" s="437"/>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2185</v>
      </c>
      <c r="Q232" s="1454" t="str">
        <f>IFERROR(VLOOKUP('別紙様式2-2（４・５月分）'!AR176,【参考】数式用!$AT$5:$AV$22,3,FALSE),"")</f>
        <v/>
      </c>
      <c r="R232" s="1399" t="s">
        <v>2196</v>
      </c>
      <c r="S232" s="1401" t="str">
        <f>IFERROR(VLOOKUP(K230,【参考】数式用!$A$5:$AB$27,MATCH(Q232,【参考】数式用!$B$4:$AB$4,0)+1,0),"")</f>
        <v/>
      </c>
      <c r="T232" s="1403" t="s">
        <v>2274</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2177</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1"/>
      <c r="AV232" s="1329" t="str">
        <f t="shared" ref="AV232" si="265">IF(OR(AB230&lt;&gt;7,AD230&lt;&gt;3),"V列に色付け","")</f>
        <v/>
      </c>
      <c r="AW232" s="1330"/>
      <c r="AX232" s="1331"/>
      <c r="AY232" s="680"/>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59"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1"/>
      <c r="AV233" s="1329"/>
      <c r="AW233" s="661" t="str">
        <f>IF('別紙様式2-2（４・５月分）'!O178="","",'別紙様式2-2（４・５月分）'!O178)</f>
        <v/>
      </c>
      <c r="AX233" s="1331"/>
      <c r="AY233" s="682"/>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6"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2264</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2177</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327"/>
      <c r="AW234" s="661" t="str">
        <f>IF('別紙様式2-2（４・５月分）'!O179="","",'別紙様式2-2（４・５月分）'!O179)</f>
        <v/>
      </c>
      <c r="AX234" s="1331" t="str">
        <f>IF(SUM('別紙様式2-2（４・５月分）'!P179:P181)=0,"",SUM('別紙様式2-2（４・５月分）'!P179:P181))</f>
        <v/>
      </c>
      <c r="AY234" s="1522" t="str">
        <f>IFERROR(VLOOKUP(K234,【参考】数式用!$AJ$2:$AK$24,2,FALSE),"")</f>
        <v/>
      </c>
      <c r="AZ234" s="593"/>
      <c r="BE234" s="437"/>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3"/>
      <c r="AV235" s="1329"/>
      <c r="AW235" s="1330" t="str">
        <f>IF('別紙様式2-2（４・５月分）'!O180="","",'別紙様式2-2（４・５月分）'!O180)</f>
        <v/>
      </c>
      <c r="AX235" s="1331"/>
      <c r="AY235" s="1522"/>
      <c r="AZ235" s="530"/>
      <c r="BE235" s="437"/>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2185</v>
      </c>
      <c r="Q236" s="1454" t="str">
        <f>IFERROR(VLOOKUP('別紙様式2-2（４・５月分）'!AR179,【参考】数式用!$AT$5:$AV$22,3,FALSE),"")</f>
        <v/>
      </c>
      <c r="R236" s="1399" t="s">
        <v>2196</v>
      </c>
      <c r="S236" s="1441" t="str">
        <f>IFERROR(VLOOKUP(K234,【参考】数式用!$A$5:$AB$27,MATCH(Q236,【参考】数式用!$B$4:$AB$4,0)+1,0),"")</f>
        <v/>
      </c>
      <c r="T236" s="1403" t="s">
        <v>2274</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2177</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1"/>
      <c r="AV236" s="1329" t="str">
        <f t="shared" ref="AV236" si="270">IF(OR(AB234&lt;&gt;7,AD234&lt;&gt;3),"V列に色付け","")</f>
        <v/>
      </c>
      <c r="AW236" s="1330"/>
      <c r="AX236" s="1331"/>
      <c r="AY236" s="680"/>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59"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1"/>
      <c r="AV237" s="1329"/>
      <c r="AW237" s="661" t="str">
        <f>IF('別紙様式2-2（４・５月分）'!O181="","",'別紙様式2-2（４・５月分）'!O181)</f>
        <v/>
      </c>
      <c r="AX237" s="1331"/>
      <c r="AY237" s="682"/>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6"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2264</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2177</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327"/>
      <c r="AW238" s="661" t="str">
        <f>IF('別紙様式2-2（４・５月分）'!O182="","",'別紙様式2-2（４・５月分）'!O182)</f>
        <v/>
      </c>
      <c r="AX238" s="1331" t="str">
        <f>IF(SUM('別紙様式2-2（４・５月分）'!P182:P184)=0,"",SUM('別紙様式2-2（４・５月分）'!P182:P184))</f>
        <v/>
      </c>
      <c r="AY238" s="1542" t="str">
        <f>IFERROR(VLOOKUP(K238,【参考】数式用!$AJ$2:$AK$24,2,FALSE),"")</f>
        <v/>
      </c>
      <c r="AZ238" s="593"/>
      <c r="BE238" s="437"/>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3"/>
      <c r="AV239" s="1329"/>
      <c r="AW239" s="1330" t="str">
        <f>IF('別紙様式2-2（４・５月分）'!O183="","",'別紙様式2-2（４・５月分）'!O183)</f>
        <v/>
      </c>
      <c r="AX239" s="1331"/>
      <c r="AY239" s="1522"/>
      <c r="AZ239" s="530"/>
      <c r="BE239" s="437"/>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2185</v>
      </c>
      <c r="Q240" s="1454" t="str">
        <f>IFERROR(VLOOKUP('別紙様式2-2（４・５月分）'!AR182,【参考】数式用!$AT$5:$AV$22,3,FALSE),"")</f>
        <v/>
      </c>
      <c r="R240" s="1399" t="s">
        <v>2196</v>
      </c>
      <c r="S240" s="1441" t="str">
        <f>IFERROR(VLOOKUP(K238,【参考】数式用!$A$5:$AB$27,MATCH(Q240,【参考】数式用!$B$4:$AB$4,0)+1,0),"")</f>
        <v/>
      </c>
      <c r="T240" s="1403" t="s">
        <v>2274</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2177</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1"/>
      <c r="AV240" s="1329" t="str">
        <f t="shared" ref="AV240" si="275">IF(OR(AB238&lt;&gt;7,AD238&lt;&gt;3),"V列に色付け","")</f>
        <v/>
      </c>
      <c r="AW240" s="1330"/>
      <c r="AX240" s="1331"/>
      <c r="AY240" s="680"/>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59"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1"/>
      <c r="AV241" s="1329"/>
      <c r="AW241" s="661" t="str">
        <f>IF('別紙様式2-2（４・５月分）'!O184="","",'別紙様式2-2（４・５月分）'!O184)</f>
        <v/>
      </c>
      <c r="AX241" s="1331"/>
      <c r="AY241" s="682"/>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6"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2264</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2177</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327"/>
      <c r="AW242" s="661" t="str">
        <f>IF('別紙様式2-2（４・５月分）'!O185="","",'別紙様式2-2（４・５月分）'!O185)</f>
        <v/>
      </c>
      <c r="AX242" s="1331" t="str">
        <f>IF(SUM('別紙様式2-2（４・５月分）'!P185:P187)=0,"",SUM('別紙様式2-2（４・５月分）'!P185:P187))</f>
        <v/>
      </c>
      <c r="AY242" s="1522" t="str">
        <f>IFERROR(VLOOKUP(K242,【参考】数式用!$AJ$2:$AK$24,2,FALSE),"")</f>
        <v/>
      </c>
      <c r="AZ242" s="593"/>
      <c r="BE242" s="437"/>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3"/>
      <c r="AV243" s="1329"/>
      <c r="AW243" s="1330" t="str">
        <f>IF('別紙様式2-2（４・５月分）'!O186="","",'別紙様式2-2（４・５月分）'!O186)</f>
        <v/>
      </c>
      <c r="AX243" s="1331"/>
      <c r="AY243" s="1522"/>
      <c r="AZ243" s="530"/>
      <c r="BE243" s="437"/>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2185</v>
      </c>
      <c r="Q244" s="1454" t="str">
        <f>IFERROR(VLOOKUP('別紙様式2-2（４・５月分）'!AR185,【参考】数式用!$AT$5:$AV$22,3,FALSE),"")</f>
        <v/>
      </c>
      <c r="R244" s="1399" t="s">
        <v>2196</v>
      </c>
      <c r="S244" s="1401" t="str">
        <f>IFERROR(VLOOKUP(K242,【参考】数式用!$A$5:$AB$27,MATCH(Q244,【参考】数式用!$B$4:$AB$4,0)+1,0),"")</f>
        <v/>
      </c>
      <c r="T244" s="1403" t="s">
        <v>2274</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2177</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1"/>
      <c r="AV244" s="1329" t="str">
        <f t="shared" ref="AV244" si="280">IF(OR(AB242&lt;&gt;7,AD242&lt;&gt;3),"V列に色付け","")</f>
        <v/>
      </c>
      <c r="AW244" s="1330"/>
      <c r="AX244" s="1331"/>
      <c r="AY244" s="680"/>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59"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1"/>
      <c r="AV245" s="1329"/>
      <c r="AW245" s="661" t="str">
        <f>IF('別紙様式2-2（４・５月分）'!O187="","",'別紙様式2-2（４・５月分）'!O187)</f>
        <v/>
      </c>
      <c r="AX245" s="1331"/>
      <c r="AY245" s="682"/>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6"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2264</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2177</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327"/>
      <c r="AW246" s="661" t="str">
        <f>IF('別紙様式2-2（４・５月分）'!O188="","",'別紙様式2-2（４・５月分）'!O188)</f>
        <v/>
      </c>
      <c r="AX246" s="1331" t="str">
        <f>IF(SUM('別紙様式2-2（４・５月分）'!P188:P190)=0,"",SUM('別紙様式2-2（４・５月分）'!P188:P190))</f>
        <v/>
      </c>
      <c r="AY246" s="1542" t="str">
        <f>IFERROR(VLOOKUP(K246,【参考】数式用!$AJ$2:$AK$24,2,FALSE),"")</f>
        <v/>
      </c>
      <c r="AZ246" s="593"/>
      <c r="BE246" s="437"/>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3"/>
      <c r="AV247" s="1329"/>
      <c r="AW247" s="1330" t="str">
        <f>IF('別紙様式2-2（４・５月分）'!O189="","",'別紙様式2-2（４・５月分）'!O189)</f>
        <v/>
      </c>
      <c r="AX247" s="1331"/>
      <c r="AY247" s="1522"/>
      <c r="AZ247" s="530"/>
      <c r="BE247" s="437"/>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2185</v>
      </c>
      <c r="Q248" s="1454" t="str">
        <f>IFERROR(VLOOKUP('別紙様式2-2（４・５月分）'!AR188,【参考】数式用!$AT$5:$AV$22,3,FALSE),"")</f>
        <v/>
      </c>
      <c r="R248" s="1399" t="s">
        <v>2196</v>
      </c>
      <c r="S248" s="1441" t="str">
        <f>IFERROR(VLOOKUP(K246,【参考】数式用!$A$5:$AB$27,MATCH(Q248,【参考】数式用!$B$4:$AB$4,0)+1,0),"")</f>
        <v/>
      </c>
      <c r="T248" s="1403" t="s">
        <v>2274</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2177</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1"/>
      <c r="AV248" s="1329" t="str">
        <f t="shared" ref="AV248" si="285">IF(OR(AB246&lt;&gt;7,AD246&lt;&gt;3),"V列に色付け","")</f>
        <v/>
      </c>
      <c r="AW248" s="1330"/>
      <c r="AX248" s="1331"/>
      <c r="AY248" s="680"/>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59"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1"/>
      <c r="AV249" s="1329"/>
      <c r="AW249" s="661" t="str">
        <f>IF('別紙様式2-2（４・５月分）'!O190="","",'別紙様式2-2（４・５月分）'!O190)</f>
        <v/>
      </c>
      <c r="AX249" s="1331"/>
      <c r="AY249" s="682"/>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6"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2264</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2177</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327"/>
      <c r="AW250" s="661" t="str">
        <f>IF('別紙様式2-2（４・５月分）'!O191="","",'別紙様式2-2（４・５月分）'!O191)</f>
        <v/>
      </c>
      <c r="AX250" s="1331" t="str">
        <f>IF(SUM('別紙様式2-2（４・５月分）'!P191:P193)=0,"",SUM('別紙様式2-2（４・５月分）'!P191:P193))</f>
        <v/>
      </c>
      <c r="AY250" s="1522" t="str">
        <f>IFERROR(VLOOKUP(K250,【参考】数式用!$AJ$2:$AK$24,2,FALSE),"")</f>
        <v/>
      </c>
      <c r="AZ250" s="593"/>
      <c r="BE250" s="437"/>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3"/>
      <c r="AV251" s="1329"/>
      <c r="AW251" s="1330" t="str">
        <f>IF('別紙様式2-2（４・５月分）'!O192="","",'別紙様式2-2（４・５月分）'!O192)</f>
        <v/>
      </c>
      <c r="AX251" s="1331"/>
      <c r="AY251" s="1522"/>
      <c r="AZ251" s="530"/>
      <c r="BE251" s="437"/>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2185</v>
      </c>
      <c r="Q252" s="1454" t="str">
        <f>IFERROR(VLOOKUP('別紙様式2-2（４・５月分）'!AR191,【参考】数式用!$AT$5:$AV$22,3,FALSE),"")</f>
        <v/>
      </c>
      <c r="R252" s="1399" t="s">
        <v>2196</v>
      </c>
      <c r="S252" s="1401" t="str">
        <f>IFERROR(VLOOKUP(K250,【参考】数式用!$A$5:$AB$27,MATCH(Q252,【参考】数式用!$B$4:$AB$4,0)+1,0),"")</f>
        <v/>
      </c>
      <c r="T252" s="1403" t="s">
        <v>2274</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2177</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1"/>
      <c r="AV252" s="1329" t="str">
        <f t="shared" ref="AV252" si="290">IF(OR(AB250&lt;&gt;7,AD250&lt;&gt;3),"V列に色付け","")</f>
        <v/>
      </c>
      <c r="AW252" s="1330"/>
      <c r="AX252" s="1331"/>
      <c r="AY252" s="680"/>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59"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1"/>
      <c r="AV253" s="1329"/>
      <c r="AW253" s="661" t="str">
        <f>IF('別紙様式2-2（４・５月分）'!O193="","",'別紙様式2-2（４・５月分）'!O193)</f>
        <v/>
      </c>
      <c r="AX253" s="1331"/>
      <c r="AY253" s="682"/>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6"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2264</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2177</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327"/>
      <c r="AW254" s="661" t="str">
        <f>IF('別紙様式2-2（４・５月分）'!O194="","",'別紙様式2-2（４・５月分）'!O194)</f>
        <v/>
      </c>
      <c r="AX254" s="1331" t="str">
        <f>IF(SUM('別紙様式2-2（４・５月分）'!P194:P196)=0,"",SUM('別紙様式2-2（４・５月分）'!P194:P196))</f>
        <v/>
      </c>
      <c r="AY254" s="1542" t="str">
        <f>IFERROR(VLOOKUP(K254,【参考】数式用!$AJ$2:$AK$24,2,FALSE),"")</f>
        <v/>
      </c>
      <c r="AZ254" s="593"/>
      <c r="BE254" s="437"/>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3"/>
      <c r="AV255" s="1329"/>
      <c r="AW255" s="1330" t="str">
        <f>IF('別紙様式2-2（４・５月分）'!O195="","",'別紙様式2-2（４・５月分）'!O195)</f>
        <v/>
      </c>
      <c r="AX255" s="1331"/>
      <c r="AY255" s="1522"/>
      <c r="AZ255" s="530"/>
      <c r="BE255" s="437"/>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2185</v>
      </c>
      <c r="Q256" s="1454" t="str">
        <f>IFERROR(VLOOKUP('別紙様式2-2（４・５月分）'!AR194,【参考】数式用!$AT$5:$AV$22,3,FALSE),"")</f>
        <v/>
      </c>
      <c r="R256" s="1399" t="s">
        <v>2196</v>
      </c>
      <c r="S256" s="1441" t="str">
        <f>IFERROR(VLOOKUP(K254,【参考】数式用!$A$5:$AB$27,MATCH(Q256,【参考】数式用!$B$4:$AB$4,0)+1,0),"")</f>
        <v/>
      </c>
      <c r="T256" s="1403" t="s">
        <v>2274</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2177</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1"/>
      <c r="AV256" s="1329" t="str">
        <f t="shared" ref="AV256" si="295">IF(OR(AB254&lt;&gt;7,AD254&lt;&gt;3),"V列に色付け","")</f>
        <v/>
      </c>
      <c r="AW256" s="1330"/>
      <c r="AX256" s="1331"/>
      <c r="AY256" s="680"/>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59"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1"/>
      <c r="AV257" s="1329"/>
      <c r="AW257" s="661" t="str">
        <f>IF('別紙様式2-2（４・５月分）'!O196="","",'別紙様式2-2（４・５月分）'!O196)</f>
        <v/>
      </c>
      <c r="AX257" s="1331"/>
      <c r="AY257" s="682"/>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6"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2264</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2177</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327"/>
      <c r="AW258" s="661" t="str">
        <f>IF('別紙様式2-2（４・５月分）'!O197="","",'別紙様式2-2（４・５月分）'!O197)</f>
        <v/>
      </c>
      <c r="AX258" s="1331" t="str">
        <f>IF(SUM('別紙様式2-2（４・５月分）'!P197:P199)=0,"",SUM('別紙様式2-2（４・５月分）'!P197:P199))</f>
        <v/>
      </c>
      <c r="AY258" s="1522" t="str">
        <f>IFERROR(VLOOKUP(K258,【参考】数式用!$AJ$2:$AK$24,2,FALSE),"")</f>
        <v/>
      </c>
      <c r="AZ258" s="593"/>
      <c r="BE258" s="437"/>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3"/>
      <c r="AV259" s="1329"/>
      <c r="AW259" s="1330" t="str">
        <f>IF('別紙様式2-2（４・５月分）'!O198="","",'別紙様式2-2（４・５月分）'!O198)</f>
        <v/>
      </c>
      <c r="AX259" s="1331"/>
      <c r="AY259" s="1522"/>
      <c r="AZ259" s="530"/>
      <c r="BE259" s="437"/>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2185</v>
      </c>
      <c r="Q260" s="1454" t="str">
        <f>IFERROR(VLOOKUP('別紙様式2-2（４・５月分）'!AR197,【参考】数式用!$AT$5:$AV$22,3,FALSE),"")</f>
        <v/>
      </c>
      <c r="R260" s="1399" t="s">
        <v>2196</v>
      </c>
      <c r="S260" s="1401" t="str">
        <f>IFERROR(VLOOKUP(K258,【参考】数式用!$A$5:$AB$27,MATCH(Q260,【参考】数式用!$B$4:$AB$4,0)+1,0),"")</f>
        <v/>
      </c>
      <c r="T260" s="1403" t="s">
        <v>2274</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2177</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1"/>
      <c r="AV260" s="1329" t="str">
        <f t="shared" ref="AV260" si="300">IF(OR(AB258&lt;&gt;7,AD258&lt;&gt;3),"V列に色付け","")</f>
        <v/>
      </c>
      <c r="AW260" s="1330"/>
      <c r="AX260" s="1331"/>
      <c r="AY260" s="680"/>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59"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1"/>
      <c r="AV261" s="1329"/>
      <c r="AW261" s="661" t="str">
        <f>IF('別紙様式2-2（４・５月分）'!O199="","",'別紙様式2-2（４・５月分）'!O199)</f>
        <v/>
      </c>
      <c r="AX261" s="1331"/>
      <c r="AY261" s="682"/>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6"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2264</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2177</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327"/>
      <c r="AW262" s="661" t="str">
        <f>IF('別紙様式2-2（４・５月分）'!O200="","",'別紙様式2-2（４・５月分）'!O200)</f>
        <v/>
      </c>
      <c r="AX262" s="1331" t="str">
        <f>IF(SUM('別紙様式2-2（４・５月分）'!P200:P202)=0,"",SUM('別紙様式2-2（４・５月分）'!P200:P202))</f>
        <v/>
      </c>
      <c r="AY262" s="1542" t="str">
        <f>IFERROR(VLOOKUP(K262,【参考】数式用!$AJ$2:$AK$24,2,FALSE),"")</f>
        <v/>
      </c>
      <c r="AZ262" s="593"/>
      <c r="BE262" s="437"/>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3"/>
      <c r="AV263" s="1329"/>
      <c r="AW263" s="1330" t="str">
        <f>IF('別紙様式2-2（４・５月分）'!O201="","",'別紙様式2-2（４・５月分）'!O201)</f>
        <v/>
      </c>
      <c r="AX263" s="1331"/>
      <c r="AY263" s="1522"/>
      <c r="AZ263" s="530"/>
      <c r="BE263" s="437"/>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2185</v>
      </c>
      <c r="Q264" s="1454" t="str">
        <f>IFERROR(VLOOKUP('別紙様式2-2（４・５月分）'!AR200,【参考】数式用!$AT$5:$AV$22,3,FALSE),"")</f>
        <v/>
      </c>
      <c r="R264" s="1399" t="s">
        <v>2196</v>
      </c>
      <c r="S264" s="1441" t="str">
        <f>IFERROR(VLOOKUP(K262,【参考】数式用!$A$5:$AB$27,MATCH(Q264,【参考】数式用!$B$4:$AB$4,0)+1,0),"")</f>
        <v/>
      </c>
      <c r="T264" s="1403" t="s">
        <v>2274</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2177</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1"/>
      <c r="AV264" s="1329" t="str">
        <f t="shared" ref="AV264" si="305">IF(OR(AB262&lt;&gt;7,AD262&lt;&gt;3),"V列に色付け","")</f>
        <v/>
      </c>
      <c r="AW264" s="1330"/>
      <c r="AX264" s="1331"/>
      <c r="AY264" s="680"/>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59"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1"/>
      <c r="AV265" s="1329"/>
      <c r="AW265" s="661" t="str">
        <f>IF('別紙様式2-2（４・５月分）'!O202="","",'別紙様式2-2（４・５月分）'!O202)</f>
        <v/>
      </c>
      <c r="AX265" s="1331"/>
      <c r="AY265" s="682"/>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6"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2264</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2177</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327"/>
      <c r="AW266" s="661" t="str">
        <f>IF('別紙様式2-2（４・５月分）'!O203="","",'別紙様式2-2（４・５月分）'!O203)</f>
        <v/>
      </c>
      <c r="AX266" s="1331" t="str">
        <f>IF(SUM('別紙様式2-2（４・５月分）'!P203:P205)=0,"",SUM('別紙様式2-2（４・５月分）'!P203:P205))</f>
        <v/>
      </c>
      <c r="AY266" s="1522" t="str">
        <f>IFERROR(VLOOKUP(K266,【参考】数式用!$AJ$2:$AK$24,2,FALSE),"")</f>
        <v/>
      </c>
      <c r="AZ266" s="593"/>
      <c r="BE266" s="437"/>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3"/>
      <c r="AV267" s="1329"/>
      <c r="AW267" s="1330" t="str">
        <f>IF('別紙様式2-2（４・５月分）'!O204="","",'別紙様式2-2（４・５月分）'!O204)</f>
        <v/>
      </c>
      <c r="AX267" s="1331"/>
      <c r="AY267" s="1522"/>
      <c r="AZ267" s="530"/>
      <c r="BE267" s="437"/>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2185</v>
      </c>
      <c r="Q268" s="1454" t="str">
        <f>IFERROR(VLOOKUP('別紙様式2-2（４・５月分）'!AR203,【参考】数式用!$AT$5:$AV$22,3,FALSE),"")</f>
        <v/>
      </c>
      <c r="R268" s="1399" t="s">
        <v>2196</v>
      </c>
      <c r="S268" s="1401" t="str">
        <f>IFERROR(VLOOKUP(K266,【参考】数式用!$A$5:$AB$27,MATCH(Q268,【参考】数式用!$B$4:$AB$4,0)+1,0),"")</f>
        <v/>
      </c>
      <c r="T268" s="1403" t="s">
        <v>2274</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2177</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1"/>
      <c r="AV268" s="1329" t="str">
        <f t="shared" ref="AV268" si="310">IF(OR(AB266&lt;&gt;7,AD266&lt;&gt;3),"V列に色付け","")</f>
        <v/>
      </c>
      <c r="AW268" s="1330"/>
      <c r="AX268" s="1331"/>
      <c r="AY268" s="680"/>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59"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1"/>
      <c r="AV269" s="1329"/>
      <c r="AW269" s="661" t="str">
        <f>IF('別紙様式2-2（４・５月分）'!O205="","",'別紙様式2-2（４・５月分）'!O205)</f>
        <v/>
      </c>
      <c r="AX269" s="1331"/>
      <c r="AY269" s="682"/>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6"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2264</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2177</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327"/>
      <c r="AW270" s="661" t="str">
        <f>IF('別紙様式2-2（４・５月分）'!O206="","",'別紙様式2-2（４・５月分）'!O206)</f>
        <v/>
      </c>
      <c r="AX270" s="1331" t="str">
        <f>IF(SUM('別紙様式2-2（４・５月分）'!P206:P208)=0,"",SUM('別紙様式2-2（４・５月分）'!P206:P208))</f>
        <v/>
      </c>
      <c r="AY270" s="1542" t="str">
        <f>IFERROR(VLOOKUP(K270,【参考】数式用!$AJ$2:$AK$24,2,FALSE),"")</f>
        <v/>
      </c>
      <c r="AZ270" s="593"/>
      <c r="BE270" s="437"/>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3"/>
      <c r="AV271" s="1329"/>
      <c r="AW271" s="1330" t="str">
        <f>IF('別紙様式2-2（４・５月分）'!O207="","",'別紙様式2-2（４・５月分）'!O207)</f>
        <v/>
      </c>
      <c r="AX271" s="1331"/>
      <c r="AY271" s="1522"/>
      <c r="AZ271" s="530"/>
      <c r="BE271" s="437"/>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2185</v>
      </c>
      <c r="Q272" s="1454" t="str">
        <f>IFERROR(VLOOKUP('別紙様式2-2（４・５月分）'!AR206,【参考】数式用!$AT$5:$AV$22,3,FALSE),"")</f>
        <v/>
      </c>
      <c r="R272" s="1399" t="s">
        <v>2196</v>
      </c>
      <c r="S272" s="1441" t="str">
        <f>IFERROR(VLOOKUP(K270,【参考】数式用!$A$5:$AB$27,MATCH(Q272,【参考】数式用!$B$4:$AB$4,0)+1,0),"")</f>
        <v/>
      </c>
      <c r="T272" s="1403" t="s">
        <v>2274</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2177</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1"/>
      <c r="AV272" s="1329" t="str">
        <f t="shared" ref="AV272" si="315">IF(OR(AB270&lt;&gt;7,AD270&lt;&gt;3),"V列に色付け","")</f>
        <v/>
      </c>
      <c r="AW272" s="1330"/>
      <c r="AX272" s="1331"/>
      <c r="AY272" s="680"/>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59"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1"/>
      <c r="AV273" s="1329"/>
      <c r="AW273" s="661" t="str">
        <f>IF('別紙様式2-2（４・５月分）'!O208="","",'別紙様式2-2（４・５月分）'!O208)</f>
        <v/>
      </c>
      <c r="AX273" s="1331"/>
      <c r="AY273" s="682"/>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6"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2264</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2177</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327"/>
      <c r="AW274" s="661" t="str">
        <f>IF('別紙様式2-2（４・５月分）'!O209="","",'別紙様式2-2（４・５月分）'!O209)</f>
        <v/>
      </c>
      <c r="AX274" s="1331" t="str">
        <f>IF(SUM('別紙様式2-2（４・５月分）'!P209:P211)=0,"",SUM('別紙様式2-2（４・５月分）'!P209:P211))</f>
        <v/>
      </c>
      <c r="AY274" s="1522" t="str">
        <f>IFERROR(VLOOKUP(K274,【参考】数式用!$AJ$2:$AK$24,2,FALSE),"")</f>
        <v/>
      </c>
      <c r="AZ274" s="593"/>
      <c r="BE274" s="437"/>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3"/>
      <c r="AV275" s="1329"/>
      <c r="AW275" s="1330" t="str">
        <f>IF('別紙様式2-2（４・５月分）'!O210="","",'別紙様式2-2（４・５月分）'!O210)</f>
        <v/>
      </c>
      <c r="AX275" s="1331"/>
      <c r="AY275" s="1522"/>
      <c r="AZ275" s="530"/>
      <c r="BE275" s="437"/>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2185</v>
      </c>
      <c r="Q276" s="1454" t="str">
        <f>IFERROR(VLOOKUP('別紙様式2-2（４・５月分）'!AR209,【参考】数式用!$AT$5:$AV$22,3,FALSE),"")</f>
        <v/>
      </c>
      <c r="R276" s="1399" t="s">
        <v>2196</v>
      </c>
      <c r="S276" s="1401" t="str">
        <f>IFERROR(VLOOKUP(K274,【参考】数式用!$A$5:$AB$27,MATCH(Q276,【参考】数式用!$B$4:$AB$4,0)+1,0),"")</f>
        <v/>
      </c>
      <c r="T276" s="1403" t="s">
        <v>2274</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2177</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1"/>
      <c r="AV276" s="1329" t="str">
        <f t="shared" ref="AV276" si="320">IF(OR(AB274&lt;&gt;7,AD274&lt;&gt;3),"V列に色付け","")</f>
        <v/>
      </c>
      <c r="AW276" s="1330"/>
      <c r="AX276" s="1331"/>
      <c r="AY276" s="680"/>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59"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1"/>
      <c r="AV277" s="1329"/>
      <c r="AW277" s="661" t="str">
        <f>IF('別紙様式2-2（４・５月分）'!O211="","",'別紙様式2-2（４・５月分）'!O211)</f>
        <v/>
      </c>
      <c r="AX277" s="1331"/>
      <c r="AY277" s="682"/>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6"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2264</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2177</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327"/>
      <c r="AW278" s="661" t="str">
        <f>IF('別紙様式2-2（４・５月分）'!O212="","",'別紙様式2-2（４・５月分）'!O212)</f>
        <v/>
      </c>
      <c r="AX278" s="1331" t="str">
        <f>IF(SUM('別紙様式2-2（４・５月分）'!P212:P214)=0,"",SUM('別紙様式2-2（４・５月分）'!P212:P214))</f>
        <v/>
      </c>
      <c r="AY278" s="1542" t="str">
        <f>IFERROR(VLOOKUP(K278,【参考】数式用!$AJ$2:$AK$24,2,FALSE),"")</f>
        <v/>
      </c>
      <c r="AZ278" s="593"/>
      <c r="BE278" s="437"/>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3"/>
      <c r="AV279" s="1329"/>
      <c r="AW279" s="1330" t="str">
        <f>IF('別紙様式2-2（４・５月分）'!O213="","",'別紙様式2-2（４・５月分）'!O213)</f>
        <v/>
      </c>
      <c r="AX279" s="1331"/>
      <c r="AY279" s="1522"/>
      <c r="AZ279" s="530"/>
      <c r="BE279" s="437"/>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2185</v>
      </c>
      <c r="Q280" s="1454" t="str">
        <f>IFERROR(VLOOKUP('別紙様式2-2（４・５月分）'!AR212,【参考】数式用!$AT$5:$AV$22,3,FALSE),"")</f>
        <v/>
      </c>
      <c r="R280" s="1399" t="s">
        <v>2196</v>
      </c>
      <c r="S280" s="1441" t="str">
        <f>IFERROR(VLOOKUP(K278,【参考】数式用!$A$5:$AB$27,MATCH(Q280,【参考】数式用!$B$4:$AB$4,0)+1,0),"")</f>
        <v/>
      </c>
      <c r="T280" s="1403" t="s">
        <v>2274</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2177</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1"/>
      <c r="AV280" s="1329" t="str">
        <f t="shared" ref="AV280" si="325">IF(OR(AB278&lt;&gt;7,AD278&lt;&gt;3),"V列に色付け","")</f>
        <v/>
      </c>
      <c r="AW280" s="1330"/>
      <c r="AX280" s="1331"/>
      <c r="AY280" s="680"/>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59"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1"/>
      <c r="AV281" s="1329"/>
      <c r="AW281" s="661" t="str">
        <f>IF('別紙様式2-2（４・５月分）'!O214="","",'別紙様式2-2（４・５月分）'!O214)</f>
        <v/>
      </c>
      <c r="AX281" s="1331"/>
      <c r="AY281" s="682"/>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6"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2264</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2177</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327"/>
      <c r="AW282" s="661" t="str">
        <f>IF('別紙様式2-2（４・５月分）'!O215="","",'別紙様式2-2（４・５月分）'!O215)</f>
        <v/>
      </c>
      <c r="AX282" s="1331" t="str">
        <f>IF(SUM('別紙様式2-2（４・５月分）'!P215:P217)=0,"",SUM('別紙様式2-2（４・５月分）'!P215:P217))</f>
        <v/>
      </c>
      <c r="AY282" s="1522" t="str">
        <f>IFERROR(VLOOKUP(K282,【参考】数式用!$AJ$2:$AK$24,2,FALSE),"")</f>
        <v/>
      </c>
      <c r="AZ282" s="593"/>
      <c r="BE282" s="437"/>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3"/>
      <c r="AV283" s="1329"/>
      <c r="AW283" s="1330" t="str">
        <f>IF('別紙様式2-2（４・５月分）'!O216="","",'別紙様式2-2（４・５月分）'!O216)</f>
        <v/>
      </c>
      <c r="AX283" s="1331"/>
      <c r="AY283" s="1522"/>
      <c r="AZ283" s="530"/>
      <c r="BE283" s="437"/>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2185</v>
      </c>
      <c r="Q284" s="1454" t="str">
        <f>IFERROR(VLOOKUP('別紙様式2-2（４・５月分）'!AR215,【参考】数式用!$AT$5:$AV$22,3,FALSE),"")</f>
        <v/>
      </c>
      <c r="R284" s="1399" t="s">
        <v>2196</v>
      </c>
      <c r="S284" s="1401" t="str">
        <f>IFERROR(VLOOKUP(K282,【参考】数式用!$A$5:$AB$27,MATCH(Q284,【参考】数式用!$B$4:$AB$4,0)+1,0),"")</f>
        <v/>
      </c>
      <c r="T284" s="1403" t="s">
        <v>2274</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2177</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1"/>
      <c r="AV284" s="1329" t="str">
        <f t="shared" ref="AV284" si="330">IF(OR(AB282&lt;&gt;7,AD282&lt;&gt;3),"V列に色付け","")</f>
        <v/>
      </c>
      <c r="AW284" s="1330"/>
      <c r="AX284" s="1331"/>
      <c r="AY284" s="680"/>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59"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1"/>
      <c r="AV285" s="1329"/>
      <c r="AW285" s="661" t="str">
        <f>IF('別紙様式2-2（４・５月分）'!O217="","",'別紙様式2-2（４・５月分）'!O217)</f>
        <v/>
      </c>
      <c r="AX285" s="1331"/>
      <c r="AY285" s="682"/>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6"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2264</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2177</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327"/>
      <c r="AW286" s="661" t="str">
        <f>IF('別紙様式2-2（４・５月分）'!O218="","",'別紙様式2-2（４・５月分）'!O218)</f>
        <v/>
      </c>
      <c r="AX286" s="1331" t="str">
        <f>IF(SUM('別紙様式2-2（４・５月分）'!P218:P220)=0,"",SUM('別紙様式2-2（４・５月分）'!P218:P220))</f>
        <v/>
      </c>
      <c r="AY286" s="1542" t="str">
        <f>IFERROR(VLOOKUP(K286,【参考】数式用!$AJ$2:$AK$24,2,FALSE),"")</f>
        <v/>
      </c>
      <c r="AZ286" s="593"/>
      <c r="BE286" s="437"/>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3"/>
      <c r="AV287" s="1329"/>
      <c r="AW287" s="1330" t="str">
        <f>IF('別紙様式2-2（４・５月分）'!O219="","",'別紙様式2-2（４・５月分）'!O219)</f>
        <v/>
      </c>
      <c r="AX287" s="1331"/>
      <c r="AY287" s="1522"/>
      <c r="AZ287" s="530"/>
      <c r="BE287" s="437"/>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2185</v>
      </c>
      <c r="Q288" s="1454" t="str">
        <f>IFERROR(VLOOKUP('別紙様式2-2（４・５月分）'!AR218,【参考】数式用!$AT$5:$AV$22,3,FALSE),"")</f>
        <v/>
      </c>
      <c r="R288" s="1399" t="s">
        <v>2196</v>
      </c>
      <c r="S288" s="1441" t="str">
        <f>IFERROR(VLOOKUP(K286,【参考】数式用!$A$5:$AB$27,MATCH(Q288,【参考】数式用!$B$4:$AB$4,0)+1,0),"")</f>
        <v/>
      </c>
      <c r="T288" s="1403" t="s">
        <v>2274</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2177</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1"/>
      <c r="AV288" s="1329" t="str">
        <f t="shared" ref="AV288" si="335">IF(OR(AB286&lt;&gt;7,AD286&lt;&gt;3),"V列に色付け","")</f>
        <v/>
      </c>
      <c r="AW288" s="1330"/>
      <c r="AX288" s="1331"/>
      <c r="AY288" s="680"/>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59"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1"/>
      <c r="AV289" s="1329"/>
      <c r="AW289" s="661" t="str">
        <f>IF('別紙様式2-2（４・５月分）'!O220="","",'別紙様式2-2（４・５月分）'!O220)</f>
        <v/>
      </c>
      <c r="AX289" s="1331"/>
      <c r="AY289" s="682"/>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6"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2264</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2177</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327"/>
      <c r="AW290" s="661" t="str">
        <f>IF('別紙様式2-2（４・５月分）'!O221="","",'別紙様式2-2（４・５月分）'!O221)</f>
        <v/>
      </c>
      <c r="AX290" s="1331" t="str">
        <f>IF(SUM('別紙様式2-2（４・５月分）'!P221:P223)=0,"",SUM('別紙様式2-2（４・５月分）'!P221:P223))</f>
        <v/>
      </c>
      <c r="AY290" s="1522" t="str">
        <f>IFERROR(VLOOKUP(K290,【参考】数式用!$AJ$2:$AK$24,2,FALSE),"")</f>
        <v/>
      </c>
      <c r="AZ290" s="593"/>
      <c r="BE290" s="437"/>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3"/>
      <c r="AV291" s="1329"/>
      <c r="AW291" s="1330" t="str">
        <f>IF('別紙様式2-2（４・５月分）'!O222="","",'別紙様式2-2（４・５月分）'!O222)</f>
        <v/>
      </c>
      <c r="AX291" s="1331"/>
      <c r="AY291" s="1522"/>
      <c r="AZ291" s="530"/>
      <c r="BE291" s="437"/>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2185</v>
      </c>
      <c r="Q292" s="1454" t="str">
        <f>IFERROR(VLOOKUP('別紙様式2-2（４・５月分）'!AR221,【参考】数式用!$AT$5:$AV$22,3,FALSE),"")</f>
        <v/>
      </c>
      <c r="R292" s="1399" t="s">
        <v>2196</v>
      </c>
      <c r="S292" s="1401" t="str">
        <f>IFERROR(VLOOKUP(K290,【参考】数式用!$A$5:$AB$27,MATCH(Q292,【参考】数式用!$B$4:$AB$4,0)+1,0),"")</f>
        <v/>
      </c>
      <c r="T292" s="1403" t="s">
        <v>2274</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2177</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1"/>
      <c r="AV292" s="1329" t="str">
        <f t="shared" ref="AV292" si="340">IF(OR(AB290&lt;&gt;7,AD290&lt;&gt;3),"V列に色付け","")</f>
        <v/>
      </c>
      <c r="AW292" s="1330"/>
      <c r="AX292" s="1331"/>
      <c r="AY292" s="680"/>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59"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1"/>
      <c r="AV293" s="1329"/>
      <c r="AW293" s="661" t="str">
        <f>IF('別紙様式2-2（４・５月分）'!O223="","",'別紙様式2-2（４・５月分）'!O223)</f>
        <v/>
      </c>
      <c r="AX293" s="1331"/>
      <c r="AY293" s="682"/>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6"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2264</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2177</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327"/>
      <c r="AW294" s="661" t="str">
        <f>IF('別紙様式2-2（４・５月分）'!O224="","",'別紙様式2-2（４・５月分）'!O224)</f>
        <v/>
      </c>
      <c r="AX294" s="1331" t="str">
        <f>IF(SUM('別紙様式2-2（４・５月分）'!P224:P226)=0,"",SUM('別紙様式2-2（４・５月分）'!P224:P226))</f>
        <v/>
      </c>
      <c r="AY294" s="1542" t="str">
        <f>IFERROR(VLOOKUP(K294,【参考】数式用!$AJ$2:$AK$24,2,FALSE),"")</f>
        <v/>
      </c>
      <c r="AZ294" s="593"/>
      <c r="BE294" s="437"/>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3"/>
      <c r="AV295" s="1329"/>
      <c r="AW295" s="1330" t="str">
        <f>IF('別紙様式2-2（４・５月分）'!O225="","",'別紙様式2-2（４・５月分）'!O225)</f>
        <v/>
      </c>
      <c r="AX295" s="1331"/>
      <c r="AY295" s="1522"/>
      <c r="AZ295" s="530"/>
      <c r="BE295" s="437"/>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2185</v>
      </c>
      <c r="Q296" s="1454" t="str">
        <f>IFERROR(VLOOKUP('別紙様式2-2（４・５月分）'!AR224,【参考】数式用!$AT$5:$AV$22,3,FALSE),"")</f>
        <v/>
      </c>
      <c r="R296" s="1399" t="s">
        <v>2196</v>
      </c>
      <c r="S296" s="1441" t="str">
        <f>IFERROR(VLOOKUP(K294,【参考】数式用!$A$5:$AB$27,MATCH(Q296,【参考】数式用!$B$4:$AB$4,0)+1,0),"")</f>
        <v/>
      </c>
      <c r="T296" s="1403" t="s">
        <v>2274</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2177</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1"/>
      <c r="AV296" s="1329" t="str">
        <f t="shared" ref="AV296" si="345">IF(OR(AB294&lt;&gt;7,AD294&lt;&gt;3),"V列に色付け","")</f>
        <v/>
      </c>
      <c r="AW296" s="1330"/>
      <c r="AX296" s="1331"/>
      <c r="AY296" s="680"/>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59"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1"/>
      <c r="AV297" s="1329"/>
      <c r="AW297" s="661" t="str">
        <f>IF('別紙様式2-2（４・５月分）'!O226="","",'別紙様式2-2（４・５月分）'!O226)</f>
        <v/>
      </c>
      <c r="AX297" s="1331"/>
      <c r="AY297" s="682"/>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6"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2264</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2177</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327"/>
      <c r="AW298" s="661" t="str">
        <f>IF('別紙様式2-2（４・５月分）'!O227="","",'別紙様式2-2（４・５月分）'!O227)</f>
        <v/>
      </c>
      <c r="AX298" s="1331" t="str">
        <f>IF(SUM('別紙様式2-2（４・５月分）'!P227:P229)=0,"",SUM('別紙様式2-2（４・５月分）'!P227:P229))</f>
        <v/>
      </c>
      <c r="AY298" s="1522" t="str">
        <f>IFERROR(VLOOKUP(K298,【参考】数式用!$AJ$2:$AK$24,2,FALSE),"")</f>
        <v/>
      </c>
      <c r="AZ298" s="593"/>
      <c r="BE298" s="437"/>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3"/>
      <c r="AV299" s="1329"/>
      <c r="AW299" s="1330" t="str">
        <f>IF('別紙様式2-2（４・５月分）'!O228="","",'別紙様式2-2（４・５月分）'!O228)</f>
        <v/>
      </c>
      <c r="AX299" s="1331"/>
      <c r="AY299" s="1522"/>
      <c r="AZ299" s="530"/>
      <c r="BE299" s="437"/>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2185</v>
      </c>
      <c r="Q300" s="1454" t="str">
        <f>IFERROR(VLOOKUP('別紙様式2-2（４・５月分）'!AR227,【参考】数式用!$AT$5:$AV$22,3,FALSE),"")</f>
        <v/>
      </c>
      <c r="R300" s="1399" t="s">
        <v>2196</v>
      </c>
      <c r="S300" s="1401" t="str">
        <f>IFERROR(VLOOKUP(K298,【参考】数式用!$A$5:$AB$27,MATCH(Q300,【参考】数式用!$B$4:$AB$4,0)+1,0),"")</f>
        <v/>
      </c>
      <c r="T300" s="1403" t="s">
        <v>2274</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2177</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1"/>
      <c r="AV300" s="1329" t="str">
        <f t="shared" ref="AV300" si="350">IF(OR(AB298&lt;&gt;7,AD298&lt;&gt;3),"V列に色付け","")</f>
        <v/>
      </c>
      <c r="AW300" s="1330"/>
      <c r="AX300" s="1331"/>
      <c r="AY300" s="680"/>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59"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1"/>
      <c r="AV301" s="1329"/>
      <c r="AW301" s="661" t="str">
        <f>IF('別紙様式2-2（４・５月分）'!O229="","",'別紙様式2-2（４・５月分）'!O229)</f>
        <v/>
      </c>
      <c r="AX301" s="1331"/>
      <c r="AY301" s="682"/>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6"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2264</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2177</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327"/>
      <c r="AW302" s="661" t="str">
        <f>IF('別紙様式2-2（４・５月分）'!O230="","",'別紙様式2-2（４・５月分）'!O230)</f>
        <v/>
      </c>
      <c r="AX302" s="1331" t="str">
        <f>IF(SUM('別紙様式2-2（４・５月分）'!P230:P232)=0,"",SUM('別紙様式2-2（４・５月分）'!P230:P232))</f>
        <v/>
      </c>
      <c r="AY302" s="1542" t="str">
        <f>IFERROR(VLOOKUP(K302,【参考】数式用!$AJ$2:$AK$24,2,FALSE),"")</f>
        <v/>
      </c>
      <c r="AZ302" s="593"/>
      <c r="BE302" s="437"/>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3"/>
      <c r="AV303" s="1329"/>
      <c r="AW303" s="1330" t="str">
        <f>IF('別紙様式2-2（４・５月分）'!O231="","",'別紙様式2-2（４・５月分）'!O231)</f>
        <v/>
      </c>
      <c r="AX303" s="1331"/>
      <c r="AY303" s="1522"/>
      <c r="AZ303" s="530"/>
      <c r="BE303" s="437"/>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2185</v>
      </c>
      <c r="Q304" s="1454" t="str">
        <f>IFERROR(VLOOKUP('別紙様式2-2（４・５月分）'!AR230,【参考】数式用!$AT$5:$AV$22,3,FALSE),"")</f>
        <v/>
      </c>
      <c r="R304" s="1399" t="s">
        <v>2196</v>
      </c>
      <c r="S304" s="1441" t="str">
        <f>IFERROR(VLOOKUP(K302,【参考】数式用!$A$5:$AB$27,MATCH(Q304,【参考】数式用!$B$4:$AB$4,0)+1,0),"")</f>
        <v/>
      </c>
      <c r="T304" s="1403" t="s">
        <v>2274</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2177</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1"/>
      <c r="AV304" s="1329" t="str">
        <f t="shared" ref="AV304" si="355">IF(OR(AB302&lt;&gt;7,AD302&lt;&gt;3),"V列に色付け","")</f>
        <v/>
      </c>
      <c r="AW304" s="1330"/>
      <c r="AX304" s="1331"/>
      <c r="AY304" s="680"/>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59"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1"/>
      <c r="AV305" s="1329"/>
      <c r="AW305" s="661" t="str">
        <f>IF('別紙様式2-2（４・５月分）'!O232="","",'別紙様式2-2（４・５月分）'!O232)</f>
        <v/>
      </c>
      <c r="AX305" s="1331"/>
      <c r="AY305" s="682"/>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6"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2264</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2177</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327"/>
      <c r="AW306" s="661" t="str">
        <f>IF('別紙様式2-2（４・５月分）'!O233="","",'別紙様式2-2（４・５月分）'!O233)</f>
        <v/>
      </c>
      <c r="AX306" s="1331" t="str">
        <f>IF(SUM('別紙様式2-2（４・５月分）'!P233:P235)=0,"",SUM('別紙様式2-2（４・５月分）'!P233:P235))</f>
        <v/>
      </c>
      <c r="AY306" s="1522" t="str">
        <f>IFERROR(VLOOKUP(K306,【参考】数式用!$AJ$2:$AK$24,2,FALSE),"")</f>
        <v/>
      </c>
      <c r="AZ306" s="593"/>
      <c r="BE306" s="437"/>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3"/>
      <c r="AV307" s="1329"/>
      <c r="AW307" s="1330" t="str">
        <f>IF('別紙様式2-2（４・５月分）'!O234="","",'別紙様式2-2（４・５月分）'!O234)</f>
        <v/>
      </c>
      <c r="AX307" s="1331"/>
      <c r="AY307" s="1522"/>
      <c r="AZ307" s="530"/>
      <c r="BE307" s="437"/>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2185</v>
      </c>
      <c r="Q308" s="1454" t="str">
        <f>IFERROR(VLOOKUP('別紙様式2-2（４・５月分）'!AR233,【参考】数式用!$AT$5:$AV$22,3,FALSE),"")</f>
        <v/>
      </c>
      <c r="R308" s="1399" t="s">
        <v>2196</v>
      </c>
      <c r="S308" s="1441" t="str">
        <f>IFERROR(VLOOKUP(K306,【参考】数式用!$A$5:$AB$27,MATCH(Q308,【参考】数式用!$B$4:$AB$4,0)+1,0),"")</f>
        <v/>
      </c>
      <c r="T308" s="1403" t="s">
        <v>2274</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2177</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1"/>
      <c r="AV308" s="1329" t="str">
        <f t="shared" ref="AV308" si="360">IF(OR(AB306&lt;&gt;7,AD306&lt;&gt;3),"V列に色付け","")</f>
        <v/>
      </c>
      <c r="AW308" s="1330"/>
      <c r="AX308" s="1331"/>
      <c r="AY308" s="680"/>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59"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1"/>
      <c r="AV309" s="1329"/>
      <c r="AW309" s="661" t="str">
        <f>IF('別紙様式2-2（４・５月分）'!O235="","",'別紙様式2-2（４・５月分）'!O235)</f>
        <v/>
      </c>
      <c r="AX309" s="1331"/>
      <c r="AY309" s="682"/>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6"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2264</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2177</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327"/>
      <c r="AW310" s="661" t="str">
        <f>IF('別紙様式2-2（４・５月分）'!O236="","",'別紙様式2-2（４・５月分）'!O236)</f>
        <v/>
      </c>
      <c r="AX310" s="1331" t="str">
        <f>IF(SUM('別紙様式2-2（４・５月分）'!P236:P238)=0,"",SUM('別紙様式2-2（４・５月分）'!P236:P238))</f>
        <v/>
      </c>
      <c r="AY310" s="1542" t="str">
        <f>IFERROR(VLOOKUP(K310,【参考】数式用!$AJ$2:$AK$24,2,FALSE),"")</f>
        <v/>
      </c>
      <c r="AZ310" s="593"/>
      <c r="BE310" s="437"/>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3"/>
      <c r="AV311" s="1329"/>
      <c r="AW311" s="1330" t="str">
        <f>IF('別紙様式2-2（４・５月分）'!O237="","",'別紙様式2-2（４・５月分）'!O237)</f>
        <v/>
      </c>
      <c r="AX311" s="1331"/>
      <c r="AY311" s="1522"/>
      <c r="AZ311" s="530"/>
      <c r="BE311" s="437"/>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2185</v>
      </c>
      <c r="Q312" s="1454" t="str">
        <f>IFERROR(VLOOKUP('別紙様式2-2（４・５月分）'!AR236,【参考】数式用!$AT$5:$AV$22,3,FALSE),"")</f>
        <v/>
      </c>
      <c r="R312" s="1399" t="s">
        <v>2196</v>
      </c>
      <c r="S312" s="1401" t="str">
        <f>IFERROR(VLOOKUP(K310,【参考】数式用!$A$5:$AB$27,MATCH(Q312,【参考】数式用!$B$4:$AB$4,0)+1,0),"")</f>
        <v/>
      </c>
      <c r="T312" s="1403" t="s">
        <v>2274</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2177</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1"/>
      <c r="AV312" s="1329" t="str">
        <f t="shared" ref="AV312" si="365">IF(OR(AB310&lt;&gt;7,AD310&lt;&gt;3),"V列に色付け","")</f>
        <v/>
      </c>
      <c r="AW312" s="1330"/>
      <c r="AX312" s="1331"/>
      <c r="AY312" s="680"/>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59"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1"/>
      <c r="AV313" s="1329"/>
      <c r="AW313" s="661" t="str">
        <f>IF('別紙様式2-2（４・５月分）'!O238="","",'別紙様式2-2（４・５月分）'!O238)</f>
        <v/>
      </c>
      <c r="AX313" s="1331"/>
      <c r="AY313" s="682"/>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6"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2264</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2177</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327"/>
      <c r="AW314" s="661" t="str">
        <f>IF('別紙様式2-2（４・５月分）'!O239="","",'別紙様式2-2（４・５月分）'!O239)</f>
        <v/>
      </c>
      <c r="AX314" s="1331" t="str">
        <f>IF(SUM('別紙様式2-2（４・５月分）'!P239:P241)=0,"",SUM('別紙様式2-2（４・５月分）'!P239:P241))</f>
        <v/>
      </c>
      <c r="AY314" s="1522" t="str">
        <f>IFERROR(VLOOKUP(K314,【参考】数式用!$AJ$2:$AK$24,2,FALSE),"")</f>
        <v/>
      </c>
      <c r="AZ314" s="593"/>
      <c r="BE314" s="437"/>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3"/>
      <c r="AV315" s="1329"/>
      <c r="AW315" s="1330" t="str">
        <f>IF('別紙様式2-2（４・５月分）'!O240="","",'別紙様式2-2（４・５月分）'!O240)</f>
        <v/>
      </c>
      <c r="AX315" s="1331"/>
      <c r="AY315" s="1522"/>
      <c r="AZ315" s="530"/>
      <c r="BE315" s="437"/>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2185</v>
      </c>
      <c r="Q316" s="1454" t="str">
        <f>IFERROR(VLOOKUP('別紙様式2-2（４・５月分）'!AR239,【参考】数式用!$AT$5:$AV$22,3,FALSE),"")</f>
        <v/>
      </c>
      <c r="R316" s="1399" t="s">
        <v>2196</v>
      </c>
      <c r="S316" s="1441" t="str">
        <f>IFERROR(VLOOKUP(K314,【参考】数式用!$A$5:$AB$27,MATCH(Q316,【参考】数式用!$B$4:$AB$4,0)+1,0),"")</f>
        <v/>
      </c>
      <c r="T316" s="1403" t="s">
        <v>2274</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2177</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1"/>
      <c r="AV316" s="1329" t="str">
        <f t="shared" ref="AV316" si="370">IF(OR(AB314&lt;&gt;7,AD314&lt;&gt;3),"V列に色付け","")</f>
        <v/>
      </c>
      <c r="AW316" s="1330"/>
      <c r="AX316" s="1331"/>
      <c r="AY316" s="680"/>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59"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1"/>
      <c r="AV317" s="1329"/>
      <c r="AW317" s="661" t="str">
        <f>IF('別紙様式2-2（４・５月分）'!O241="","",'別紙様式2-2（４・５月分）'!O241)</f>
        <v/>
      </c>
      <c r="AX317" s="1331"/>
      <c r="AY317" s="682"/>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6"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2264</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2177</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327"/>
      <c r="AW318" s="661" t="str">
        <f>IF('別紙様式2-2（４・５月分）'!O242="","",'別紙様式2-2（４・５月分）'!O242)</f>
        <v/>
      </c>
      <c r="AX318" s="1331" t="str">
        <f>IF(SUM('別紙様式2-2（４・５月分）'!P242:P244)=0,"",SUM('別紙様式2-2（４・５月分）'!P242:P244))</f>
        <v/>
      </c>
      <c r="AY318" s="1542" t="str">
        <f>IFERROR(VLOOKUP(K318,【参考】数式用!$AJ$2:$AK$24,2,FALSE),"")</f>
        <v/>
      </c>
      <c r="AZ318" s="593"/>
      <c r="BE318" s="437"/>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3"/>
      <c r="AV319" s="1329"/>
      <c r="AW319" s="1330" t="str">
        <f>IF('別紙様式2-2（４・５月分）'!O243="","",'別紙様式2-2（４・５月分）'!O243)</f>
        <v/>
      </c>
      <c r="AX319" s="1331"/>
      <c r="AY319" s="1522"/>
      <c r="AZ319" s="530"/>
      <c r="BE319" s="437"/>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2185</v>
      </c>
      <c r="Q320" s="1454" t="str">
        <f>IFERROR(VLOOKUP('別紙様式2-2（４・５月分）'!AR242,【参考】数式用!$AT$5:$AV$22,3,FALSE),"")</f>
        <v/>
      </c>
      <c r="R320" s="1399" t="s">
        <v>2196</v>
      </c>
      <c r="S320" s="1401" t="str">
        <f>IFERROR(VLOOKUP(K318,【参考】数式用!$A$5:$AB$27,MATCH(Q320,【参考】数式用!$B$4:$AB$4,0)+1,0),"")</f>
        <v/>
      </c>
      <c r="T320" s="1403" t="s">
        <v>2274</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2177</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1"/>
      <c r="AV320" s="1329" t="str">
        <f t="shared" ref="AV320" si="375">IF(OR(AB318&lt;&gt;7,AD318&lt;&gt;3),"V列に色付け","")</f>
        <v/>
      </c>
      <c r="AW320" s="1330"/>
      <c r="AX320" s="1331"/>
      <c r="AY320" s="680"/>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59"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1"/>
      <c r="AV321" s="1329"/>
      <c r="AW321" s="661" t="str">
        <f>IF('別紙様式2-2（４・５月分）'!O244="","",'別紙様式2-2（４・５月分）'!O244)</f>
        <v/>
      </c>
      <c r="AX321" s="1331"/>
      <c r="AY321" s="682"/>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6"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2264</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2177</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327"/>
      <c r="AW322" s="661" t="str">
        <f>IF('別紙様式2-2（４・５月分）'!O245="","",'別紙様式2-2（４・５月分）'!O245)</f>
        <v/>
      </c>
      <c r="AX322" s="1331" t="str">
        <f>IF(SUM('別紙様式2-2（４・５月分）'!P245:P247)=0,"",SUM('別紙様式2-2（４・５月分）'!P245:P247))</f>
        <v/>
      </c>
      <c r="AY322" s="1522" t="str">
        <f>IFERROR(VLOOKUP(K322,【参考】数式用!$AJ$2:$AK$24,2,FALSE),"")</f>
        <v/>
      </c>
      <c r="AZ322" s="593"/>
      <c r="BE322" s="437"/>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3"/>
      <c r="AV323" s="1329"/>
      <c r="AW323" s="1330" t="str">
        <f>IF('別紙様式2-2（４・５月分）'!O246="","",'別紙様式2-2（４・５月分）'!O246)</f>
        <v/>
      </c>
      <c r="AX323" s="1331"/>
      <c r="AY323" s="1522"/>
      <c r="AZ323" s="530"/>
      <c r="BE323" s="437"/>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2185</v>
      </c>
      <c r="Q324" s="1454" t="str">
        <f>IFERROR(VLOOKUP('別紙様式2-2（４・５月分）'!AR245,【参考】数式用!$AT$5:$AV$22,3,FALSE),"")</f>
        <v/>
      </c>
      <c r="R324" s="1399" t="s">
        <v>2196</v>
      </c>
      <c r="S324" s="1441" t="str">
        <f>IFERROR(VLOOKUP(K322,【参考】数式用!$A$5:$AB$27,MATCH(Q324,【参考】数式用!$B$4:$AB$4,0)+1,0),"")</f>
        <v/>
      </c>
      <c r="T324" s="1403" t="s">
        <v>2274</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2177</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1"/>
      <c r="AV324" s="1329" t="str">
        <f t="shared" ref="AV324" si="380">IF(OR(AB322&lt;&gt;7,AD322&lt;&gt;3),"V列に色付け","")</f>
        <v/>
      </c>
      <c r="AW324" s="1330"/>
      <c r="AX324" s="1331"/>
      <c r="AY324" s="680"/>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59"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1"/>
      <c r="AV325" s="1329"/>
      <c r="AW325" s="661" t="str">
        <f>IF('別紙様式2-2（４・５月分）'!O247="","",'別紙様式2-2（４・５月分）'!O247)</f>
        <v/>
      </c>
      <c r="AX325" s="1331"/>
      <c r="AY325" s="682"/>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6"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2264</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2177</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327"/>
      <c r="AW326" s="661" t="str">
        <f>IF('別紙様式2-2（４・５月分）'!O248="","",'別紙様式2-2（４・５月分）'!O248)</f>
        <v/>
      </c>
      <c r="AX326" s="1331" t="str">
        <f>IF(SUM('別紙様式2-2（４・５月分）'!P248:P250)=0,"",SUM('別紙様式2-2（４・５月分）'!P248:P250))</f>
        <v/>
      </c>
      <c r="AY326" s="1542" t="str">
        <f>IFERROR(VLOOKUP(K326,【参考】数式用!$AJ$2:$AK$24,2,FALSE),"")</f>
        <v/>
      </c>
      <c r="AZ326" s="593"/>
      <c r="BE326" s="437"/>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3"/>
      <c r="AV327" s="1329"/>
      <c r="AW327" s="1330" t="str">
        <f>IF('別紙様式2-2（４・５月分）'!O249="","",'別紙様式2-2（４・５月分）'!O249)</f>
        <v/>
      </c>
      <c r="AX327" s="1331"/>
      <c r="AY327" s="1522"/>
      <c r="AZ327" s="530"/>
      <c r="BE327" s="437"/>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2185</v>
      </c>
      <c r="Q328" s="1454" t="str">
        <f>IFERROR(VLOOKUP('別紙様式2-2（４・５月分）'!AR248,【参考】数式用!$AT$5:$AV$22,3,FALSE),"")</f>
        <v/>
      </c>
      <c r="R328" s="1399" t="s">
        <v>2196</v>
      </c>
      <c r="S328" s="1401" t="str">
        <f>IFERROR(VLOOKUP(K326,【参考】数式用!$A$5:$AB$27,MATCH(Q328,【参考】数式用!$B$4:$AB$4,0)+1,0),"")</f>
        <v/>
      </c>
      <c r="T328" s="1403" t="s">
        <v>2274</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2177</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1"/>
      <c r="AV328" s="1329" t="str">
        <f t="shared" ref="AV328" si="385">IF(OR(AB326&lt;&gt;7,AD326&lt;&gt;3),"V列に色付け","")</f>
        <v/>
      </c>
      <c r="AW328" s="1330"/>
      <c r="AX328" s="1331"/>
      <c r="AY328" s="680"/>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59"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1"/>
      <c r="AV329" s="1329"/>
      <c r="AW329" s="661" t="str">
        <f>IF('別紙様式2-2（４・５月分）'!O250="","",'別紙様式2-2（４・５月分）'!O250)</f>
        <v/>
      </c>
      <c r="AX329" s="1331"/>
      <c r="AY329" s="682"/>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6"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2264</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2177</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327"/>
      <c r="AW330" s="661" t="str">
        <f>IF('別紙様式2-2（４・５月分）'!O251="","",'別紙様式2-2（４・５月分）'!O251)</f>
        <v/>
      </c>
      <c r="AX330" s="1331" t="str">
        <f>IF(SUM('別紙様式2-2（４・５月分）'!P251:P253)=0,"",SUM('別紙様式2-2（４・５月分）'!P251:P253))</f>
        <v/>
      </c>
      <c r="AY330" s="1522" t="str">
        <f>IFERROR(VLOOKUP(K330,【参考】数式用!$AJ$2:$AK$24,2,FALSE),"")</f>
        <v/>
      </c>
      <c r="AZ330" s="593"/>
      <c r="BE330" s="437"/>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3"/>
      <c r="AV331" s="1329"/>
      <c r="AW331" s="1330" t="str">
        <f>IF('別紙様式2-2（４・５月分）'!O252="","",'別紙様式2-2（４・５月分）'!O252)</f>
        <v/>
      </c>
      <c r="AX331" s="1331"/>
      <c r="AY331" s="1522"/>
      <c r="AZ331" s="530"/>
      <c r="BE331" s="437"/>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2185</v>
      </c>
      <c r="Q332" s="1454" t="str">
        <f>IFERROR(VLOOKUP('別紙様式2-2（４・５月分）'!AR251,【参考】数式用!$AT$5:$AV$22,3,FALSE),"")</f>
        <v/>
      </c>
      <c r="R332" s="1399" t="s">
        <v>2196</v>
      </c>
      <c r="S332" s="1441" t="str">
        <f>IFERROR(VLOOKUP(K330,【参考】数式用!$A$5:$AB$27,MATCH(Q332,【参考】数式用!$B$4:$AB$4,0)+1,0),"")</f>
        <v/>
      </c>
      <c r="T332" s="1403" t="s">
        <v>2274</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2177</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1"/>
      <c r="AV332" s="1329" t="str">
        <f t="shared" ref="AV332" si="390">IF(OR(AB330&lt;&gt;7,AD330&lt;&gt;3),"V列に色付け","")</f>
        <v/>
      </c>
      <c r="AW332" s="1330"/>
      <c r="AX332" s="1331"/>
      <c r="AY332" s="680"/>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59"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1"/>
      <c r="AV333" s="1329"/>
      <c r="AW333" s="661" t="str">
        <f>IF('別紙様式2-2（４・５月分）'!O253="","",'別紙様式2-2（４・５月分）'!O253)</f>
        <v/>
      </c>
      <c r="AX333" s="1331"/>
      <c r="AY333" s="682"/>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6"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2264</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2177</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327"/>
      <c r="AW334" s="661" t="str">
        <f>IF('別紙様式2-2（４・５月分）'!O254="","",'別紙様式2-2（４・５月分）'!O254)</f>
        <v/>
      </c>
      <c r="AX334" s="1331" t="str">
        <f>IF(SUM('別紙様式2-2（４・５月分）'!P254:P256)=0,"",SUM('別紙様式2-2（４・５月分）'!P254:P256))</f>
        <v/>
      </c>
      <c r="AY334" s="1542" t="str">
        <f>IFERROR(VLOOKUP(K334,【参考】数式用!$AJ$2:$AK$24,2,FALSE),"")</f>
        <v/>
      </c>
      <c r="AZ334" s="593"/>
      <c r="BE334" s="437"/>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3"/>
      <c r="AV335" s="1329"/>
      <c r="AW335" s="1330" t="str">
        <f>IF('別紙様式2-2（４・５月分）'!O255="","",'別紙様式2-2（４・５月分）'!O255)</f>
        <v/>
      </c>
      <c r="AX335" s="1331"/>
      <c r="AY335" s="1522"/>
      <c r="AZ335" s="530"/>
      <c r="BE335" s="437"/>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2185</v>
      </c>
      <c r="Q336" s="1454" t="str">
        <f>IFERROR(VLOOKUP('別紙様式2-2（４・５月分）'!AR254,【参考】数式用!$AT$5:$AV$22,3,FALSE),"")</f>
        <v/>
      </c>
      <c r="R336" s="1399" t="s">
        <v>2196</v>
      </c>
      <c r="S336" s="1401" t="str">
        <f>IFERROR(VLOOKUP(K334,【参考】数式用!$A$5:$AB$27,MATCH(Q336,【参考】数式用!$B$4:$AB$4,0)+1,0),"")</f>
        <v/>
      </c>
      <c r="T336" s="1403" t="s">
        <v>2274</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2177</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1"/>
      <c r="AV336" s="1329" t="str">
        <f t="shared" ref="AV336" si="395">IF(OR(AB334&lt;&gt;7,AD334&lt;&gt;3),"V列に色付け","")</f>
        <v/>
      </c>
      <c r="AW336" s="1330"/>
      <c r="AX336" s="1331"/>
      <c r="AY336" s="680"/>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59"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1"/>
      <c r="AV337" s="1329"/>
      <c r="AW337" s="661" t="str">
        <f>IF('別紙様式2-2（４・５月分）'!O256="","",'別紙様式2-2（４・５月分）'!O256)</f>
        <v/>
      </c>
      <c r="AX337" s="1331"/>
      <c r="AY337" s="682"/>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6"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2264</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2177</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327"/>
      <c r="AW338" s="661" t="str">
        <f>IF('別紙様式2-2（４・５月分）'!O257="","",'別紙様式2-2（４・５月分）'!O257)</f>
        <v/>
      </c>
      <c r="AX338" s="1331" t="str">
        <f>IF(SUM('別紙様式2-2（４・５月分）'!P257:P259)=0,"",SUM('別紙様式2-2（４・５月分）'!P257:P259))</f>
        <v/>
      </c>
      <c r="AY338" s="1522" t="str">
        <f>IFERROR(VLOOKUP(K338,【参考】数式用!$AJ$2:$AK$24,2,FALSE),"")</f>
        <v/>
      </c>
      <c r="AZ338" s="593"/>
      <c r="BE338" s="437"/>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3"/>
      <c r="AV339" s="1329"/>
      <c r="AW339" s="1330" t="str">
        <f>IF('別紙様式2-2（４・５月分）'!O258="","",'別紙様式2-2（４・５月分）'!O258)</f>
        <v/>
      </c>
      <c r="AX339" s="1331"/>
      <c r="AY339" s="1522"/>
      <c r="AZ339" s="530"/>
      <c r="BE339" s="437"/>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2185</v>
      </c>
      <c r="Q340" s="1454" t="str">
        <f>IFERROR(VLOOKUP('別紙様式2-2（４・５月分）'!AR257,【参考】数式用!$AT$5:$AV$22,3,FALSE),"")</f>
        <v/>
      </c>
      <c r="R340" s="1399" t="s">
        <v>2196</v>
      </c>
      <c r="S340" s="1441" t="str">
        <f>IFERROR(VLOOKUP(K338,【参考】数式用!$A$5:$AB$27,MATCH(Q340,【参考】数式用!$B$4:$AB$4,0)+1,0),"")</f>
        <v/>
      </c>
      <c r="T340" s="1403" t="s">
        <v>2274</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2177</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1"/>
      <c r="AV340" s="1329" t="str">
        <f t="shared" ref="AV340" si="400">IF(OR(AB338&lt;&gt;7,AD338&lt;&gt;3),"V列に色付け","")</f>
        <v/>
      </c>
      <c r="AW340" s="1330"/>
      <c r="AX340" s="1331"/>
      <c r="AY340" s="680"/>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59"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1"/>
      <c r="AV341" s="1329"/>
      <c r="AW341" s="661" t="str">
        <f>IF('別紙様式2-2（４・５月分）'!O259="","",'別紙様式2-2（４・５月分）'!O259)</f>
        <v/>
      </c>
      <c r="AX341" s="1331"/>
      <c r="AY341" s="682"/>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6"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2264</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2177</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327"/>
      <c r="AW342" s="661" t="str">
        <f>IF('別紙様式2-2（４・５月分）'!O260="","",'別紙様式2-2（４・５月分）'!O260)</f>
        <v/>
      </c>
      <c r="AX342" s="1331" t="str">
        <f>IF(SUM('別紙様式2-2（４・５月分）'!P260:P262)=0,"",SUM('別紙様式2-2（４・５月分）'!P260:P262))</f>
        <v/>
      </c>
      <c r="AY342" s="1542" t="str">
        <f>IFERROR(VLOOKUP(K342,【参考】数式用!$AJ$2:$AK$24,2,FALSE),"")</f>
        <v/>
      </c>
      <c r="AZ342" s="593"/>
      <c r="BE342" s="437"/>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3"/>
      <c r="AV343" s="1329"/>
      <c r="AW343" s="1330" t="str">
        <f>IF('別紙様式2-2（４・５月分）'!O261="","",'別紙様式2-2（４・５月分）'!O261)</f>
        <v/>
      </c>
      <c r="AX343" s="1331"/>
      <c r="AY343" s="1522"/>
      <c r="AZ343" s="530"/>
      <c r="BE343" s="437"/>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2185</v>
      </c>
      <c r="Q344" s="1454" t="str">
        <f>IFERROR(VLOOKUP('別紙様式2-2（４・５月分）'!AR260,【参考】数式用!$AT$5:$AV$22,3,FALSE),"")</f>
        <v/>
      </c>
      <c r="R344" s="1399" t="s">
        <v>2196</v>
      </c>
      <c r="S344" s="1401" t="str">
        <f>IFERROR(VLOOKUP(K342,【参考】数式用!$A$5:$AB$27,MATCH(Q344,【参考】数式用!$B$4:$AB$4,0)+1,0),"")</f>
        <v/>
      </c>
      <c r="T344" s="1403" t="s">
        <v>2274</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2177</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1"/>
      <c r="AV344" s="1329" t="str">
        <f t="shared" ref="AV344" si="405">IF(OR(AB342&lt;&gt;7,AD342&lt;&gt;3),"V列に色付け","")</f>
        <v/>
      </c>
      <c r="AW344" s="1330"/>
      <c r="AX344" s="1331"/>
      <c r="AY344" s="680"/>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59"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1"/>
      <c r="AV345" s="1329"/>
      <c r="AW345" s="661" t="str">
        <f>IF('別紙様式2-2（４・５月分）'!O262="","",'別紙様式2-2（４・５月分）'!O262)</f>
        <v/>
      </c>
      <c r="AX345" s="1331"/>
      <c r="AY345" s="682"/>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6"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2264</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2177</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327"/>
      <c r="AW346" s="661" t="str">
        <f>IF('別紙様式2-2（４・５月分）'!O263="","",'別紙様式2-2（４・５月分）'!O263)</f>
        <v/>
      </c>
      <c r="AX346" s="1331" t="str">
        <f>IF(SUM('別紙様式2-2（４・５月分）'!P263:P265)=0,"",SUM('別紙様式2-2（４・５月分）'!P263:P265))</f>
        <v/>
      </c>
      <c r="AY346" s="1522" t="str">
        <f>IFERROR(VLOOKUP(K346,【参考】数式用!$AJ$2:$AK$24,2,FALSE),"")</f>
        <v/>
      </c>
      <c r="AZ346" s="593"/>
      <c r="BE346" s="437"/>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3"/>
      <c r="AV347" s="1329"/>
      <c r="AW347" s="1330" t="str">
        <f>IF('別紙様式2-2（４・５月分）'!O264="","",'別紙様式2-2（４・５月分）'!O264)</f>
        <v/>
      </c>
      <c r="AX347" s="1331"/>
      <c r="AY347" s="1522"/>
      <c r="AZ347" s="530"/>
      <c r="BE347" s="437"/>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2185</v>
      </c>
      <c r="Q348" s="1454" t="str">
        <f>IFERROR(VLOOKUP('別紙様式2-2（４・５月分）'!AR263,【参考】数式用!$AT$5:$AV$22,3,FALSE),"")</f>
        <v/>
      </c>
      <c r="R348" s="1399" t="s">
        <v>2196</v>
      </c>
      <c r="S348" s="1441" t="str">
        <f>IFERROR(VLOOKUP(K346,【参考】数式用!$A$5:$AB$27,MATCH(Q348,【参考】数式用!$B$4:$AB$4,0)+1,0),"")</f>
        <v/>
      </c>
      <c r="T348" s="1403" t="s">
        <v>2274</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2177</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1"/>
      <c r="AV348" s="1329" t="str">
        <f t="shared" ref="AV348" si="410">IF(OR(AB346&lt;&gt;7,AD346&lt;&gt;3),"V列に色付け","")</f>
        <v/>
      </c>
      <c r="AW348" s="1330"/>
      <c r="AX348" s="1331"/>
      <c r="AY348" s="680"/>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59"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1"/>
      <c r="AV349" s="1329"/>
      <c r="AW349" s="661" t="str">
        <f>IF('別紙様式2-2（４・５月分）'!O265="","",'別紙様式2-2（４・５月分）'!O265)</f>
        <v/>
      </c>
      <c r="AX349" s="1331"/>
      <c r="AY349" s="682"/>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6"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2264</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2177</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327"/>
      <c r="AW350" s="661" t="str">
        <f>IF('別紙様式2-2（４・５月分）'!O266="","",'別紙様式2-2（４・５月分）'!O266)</f>
        <v/>
      </c>
      <c r="AX350" s="1331" t="str">
        <f>IF(SUM('別紙様式2-2（４・５月分）'!P266:P268)=0,"",SUM('別紙様式2-2（４・５月分）'!P266:P268))</f>
        <v/>
      </c>
      <c r="AY350" s="1542" t="str">
        <f>IFERROR(VLOOKUP(K350,【参考】数式用!$AJ$2:$AK$24,2,FALSE),"")</f>
        <v/>
      </c>
      <c r="AZ350" s="593"/>
      <c r="BE350" s="437"/>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3"/>
      <c r="AV351" s="1329"/>
      <c r="AW351" s="1330" t="str">
        <f>IF('別紙様式2-2（４・５月分）'!O267="","",'別紙様式2-2（４・５月分）'!O267)</f>
        <v/>
      </c>
      <c r="AX351" s="1331"/>
      <c r="AY351" s="1522"/>
      <c r="AZ351" s="530"/>
      <c r="BE351" s="437"/>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2185</v>
      </c>
      <c r="Q352" s="1454" t="str">
        <f>IFERROR(VLOOKUP('別紙様式2-2（４・５月分）'!AR266,【参考】数式用!$AT$5:$AV$22,3,FALSE),"")</f>
        <v/>
      </c>
      <c r="R352" s="1399" t="s">
        <v>2196</v>
      </c>
      <c r="S352" s="1401" t="str">
        <f>IFERROR(VLOOKUP(K350,【参考】数式用!$A$5:$AB$27,MATCH(Q352,【参考】数式用!$B$4:$AB$4,0)+1,0),"")</f>
        <v/>
      </c>
      <c r="T352" s="1403" t="s">
        <v>2274</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2177</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1"/>
      <c r="AV352" s="1329" t="str">
        <f t="shared" ref="AV352" si="415">IF(OR(AB350&lt;&gt;7,AD350&lt;&gt;3),"V列に色付け","")</f>
        <v/>
      </c>
      <c r="AW352" s="1330"/>
      <c r="AX352" s="1331"/>
      <c r="AY352" s="680"/>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59"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1"/>
      <c r="AV353" s="1329"/>
      <c r="AW353" s="661" t="str">
        <f>IF('別紙様式2-2（４・５月分）'!O268="","",'別紙様式2-2（４・５月分）'!O268)</f>
        <v/>
      </c>
      <c r="AX353" s="1331"/>
      <c r="AY353" s="682"/>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6"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2264</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2177</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327"/>
      <c r="AW354" s="661" t="str">
        <f>IF('別紙様式2-2（４・５月分）'!O269="","",'別紙様式2-2（４・５月分）'!O269)</f>
        <v/>
      </c>
      <c r="AX354" s="1331" t="str">
        <f>IF(SUM('別紙様式2-2（４・５月分）'!P269:P271)=0,"",SUM('別紙様式2-2（４・５月分）'!P269:P271))</f>
        <v/>
      </c>
      <c r="AY354" s="1522" t="str">
        <f>IFERROR(VLOOKUP(K354,【参考】数式用!$AJ$2:$AK$24,2,FALSE),"")</f>
        <v/>
      </c>
      <c r="AZ354" s="593"/>
      <c r="BE354" s="437"/>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3"/>
      <c r="AV355" s="1329"/>
      <c r="AW355" s="1330" t="str">
        <f>IF('別紙様式2-2（４・５月分）'!O270="","",'別紙様式2-2（４・５月分）'!O270)</f>
        <v/>
      </c>
      <c r="AX355" s="1331"/>
      <c r="AY355" s="1522"/>
      <c r="AZ355" s="530"/>
      <c r="BE355" s="437"/>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2185</v>
      </c>
      <c r="Q356" s="1454" t="str">
        <f>IFERROR(VLOOKUP('別紙様式2-2（４・５月分）'!AR269,【参考】数式用!$AT$5:$AV$22,3,FALSE),"")</f>
        <v/>
      </c>
      <c r="R356" s="1399" t="s">
        <v>2196</v>
      </c>
      <c r="S356" s="1441" t="str">
        <f>IFERROR(VLOOKUP(K354,【参考】数式用!$A$5:$AB$27,MATCH(Q356,【参考】数式用!$B$4:$AB$4,0)+1,0),"")</f>
        <v/>
      </c>
      <c r="T356" s="1403" t="s">
        <v>2274</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2177</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1"/>
      <c r="AV356" s="1329" t="str">
        <f t="shared" ref="AV356" si="420">IF(OR(AB354&lt;&gt;7,AD354&lt;&gt;3),"V列に色付け","")</f>
        <v/>
      </c>
      <c r="AW356" s="1330"/>
      <c r="AX356" s="1331"/>
      <c r="AY356" s="680"/>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59"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1"/>
      <c r="AV357" s="1329"/>
      <c r="AW357" s="661" t="str">
        <f>IF('別紙様式2-2（４・５月分）'!O271="","",'別紙様式2-2（４・５月分）'!O271)</f>
        <v/>
      </c>
      <c r="AX357" s="1331"/>
      <c r="AY357" s="682"/>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6"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2264</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2177</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327"/>
      <c r="AW358" s="661" t="str">
        <f>IF('別紙様式2-2（４・５月分）'!O272="","",'別紙様式2-2（４・５月分）'!O272)</f>
        <v/>
      </c>
      <c r="AX358" s="1331" t="str">
        <f>IF(SUM('別紙様式2-2（４・５月分）'!P272:P274)=0,"",SUM('別紙様式2-2（４・５月分）'!P272:P274))</f>
        <v/>
      </c>
      <c r="AY358" s="1542" t="str">
        <f>IFERROR(VLOOKUP(K358,【参考】数式用!$AJ$2:$AK$24,2,FALSE),"")</f>
        <v/>
      </c>
      <c r="AZ358" s="593"/>
      <c r="BE358" s="437"/>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3"/>
      <c r="AV359" s="1329"/>
      <c r="AW359" s="1330" t="str">
        <f>IF('別紙様式2-2（４・５月分）'!O273="","",'別紙様式2-2（４・５月分）'!O273)</f>
        <v/>
      </c>
      <c r="AX359" s="1331"/>
      <c r="AY359" s="1522"/>
      <c r="AZ359" s="530"/>
      <c r="BE359" s="437"/>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2185</v>
      </c>
      <c r="Q360" s="1454" t="str">
        <f>IFERROR(VLOOKUP('別紙様式2-2（４・５月分）'!AR272,【参考】数式用!$AT$5:$AV$22,3,FALSE),"")</f>
        <v/>
      </c>
      <c r="R360" s="1399" t="s">
        <v>2196</v>
      </c>
      <c r="S360" s="1401" t="str">
        <f>IFERROR(VLOOKUP(K358,【参考】数式用!$A$5:$AB$27,MATCH(Q360,【参考】数式用!$B$4:$AB$4,0)+1,0),"")</f>
        <v/>
      </c>
      <c r="T360" s="1403" t="s">
        <v>2274</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2177</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1"/>
      <c r="AV360" s="1329" t="str">
        <f t="shared" ref="AV360" si="425">IF(OR(AB358&lt;&gt;7,AD358&lt;&gt;3),"V列に色付け","")</f>
        <v/>
      </c>
      <c r="AW360" s="1330"/>
      <c r="AX360" s="1331"/>
      <c r="AY360" s="680"/>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59"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1"/>
      <c r="AV361" s="1329"/>
      <c r="AW361" s="661" t="str">
        <f>IF('別紙様式2-2（４・５月分）'!O274="","",'別紙様式2-2（４・５月分）'!O274)</f>
        <v/>
      </c>
      <c r="AX361" s="1331"/>
      <c r="AY361" s="682"/>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6"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2264</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2177</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327"/>
      <c r="AW362" s="661" t="str">
        <f>IF('別紙様式2-2（４・５月分）'!O275="","",'別紙様式2-2（４・５月分）'!O275)</f>
        <v/>
      </c>
      <c r="AX362" s="1331" t="str">
        <f>IF(SUM('別紙様式2-2（４・５月分）'!P275:P277)=0,"",SUM('別紙様式2-2（４・５月分）'!P275:P277))</f>
        <v/>
      </c>
      <c r="AY362" s="1522" t="str">
        <f>IFERROR(VLOOKUP(K362,【参考】数式用!$AJ$2:$AK$24,2,FALSE),"")</f>
        <v/>
      </c>
      <c r="AZ362" s="593"/>
      <c r="BE362" s="437"/>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3"/>
      <c r="AV363" s="1329"/>
      <c r="AW363" s="1330" t="str">
        <f>IF('別紙様式2-2（４・５月分）'!O276="","",'別紙様式2-2（４・５月分）'!O276)</f>
        <v/>
      </c>
      <c r="AX363" s="1331"/>
      <c r="AY363" s="1522"/>
      <c r="AZ363" s="530"/>
      <c r="BE363" s="437"/>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2185</v>
      </c>
      <c r="Q364" s="1454" t="str">
        <f>IFERROR(VLOOKUP('別紙様式2-2（４・５月分）'!AR275,【参考】数式用!$AT$5:$AV$22,3,FALSE),"")</f>
        <v/>
      </c>
      <c r="R364" s="1399" t="s">
        <v>2196</v>
      </c>
      <c r="S364" s="1441" t="str">
        <f>IFERROR(VLOOKUP(K362,【参考】数式用!$A$5:$AB$27,MATCH(Q364,【参考】数式用!$B$4:$AB$4,0)+1,0),"")</f>
        <v/>
      </c>
      <c r="T364" s="1403" t="s">
        <v>2274</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2177</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1"/>
      <c r="AV364" s="1329" t="str">
        <f t="shared" ref="AV364" si="430">IF(OR(AB362&lt;&gt;7,AD362&lt;&gt;3),"V列に色付け","")</f>
        <v/>
      </c>
      <c r="AW364" s="1330"/>
      <c r="AX364" s="1331"/>
      <c r="AY364" s="680"/>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59"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1"/>
      <c r="AV365" s="1329"/>
      <c r="AW365" s="661" t="str">
        <f>IF('別紙様式2-2（４・５月分）'!O277="","",'別紙様式2-2（４・５月分）'!O277)</f>
        <v/>
      </c>
      <c r="AX365" s="1331"/>
      <c r="AY365" s="682"/>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6"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2264</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2177</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327"/>
      <c r="AW366" s="661" t="str">
        <f>IF('別紙様式2-2（４・５月分）'!O278="","",'別紙様式2-2（４・５月分）'!O278)</f>
        <v/>
      </c>
      <c r="AX366" s="1331" t="str">
        <f>IF(SUM('別紙様式2-2（４・５月分）'!P278:P280)=0,"",SUM('別紙様式2-2（４・５月分）'!P278:P280))</f>
        <v/>
      </c>
      <c r="AY366" s="1542" t="str">
        <f>IFERROR(VLOOKUP(K366,【参考】数式用!$AJ$2:$AK$24,2,FALSE),"")</f>
        <v/>
      </c>
      <c r="AZ366" s="593"/>
      <c r="BE366" s="437"/>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3"/>
      <c r="AV367" s="1329"/>
      <c r="AW367" s="1330" t="str">
        <f>IF('別紙様式2-2（４・５月分）'!O279="","",'別紙様式2-2（４・５月分）'!O279)</f>
        <v/>
      </c>
      <c r="AX367" s="1331"/>
      <c r="AY367" s="1522"/>
      <c r="AZ367" s="530"/>
      <c r="BE367" s="437"/>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2185</v>
      </c>
      <c r="Q368" s="1454" t="str">
        <f>IFERROR(VLOOKUP('別紙様式2-2（４・５月分）'!AR278,【参考】数式用!$AT$5:$AV$22,3,FALSE),"")</f>
        <v/>
      </c>
      <c r="R368" s="1399" t="s">
        <v>2196</v>
      </c>
      <c r="S368" s="1401" t="str">
        <f>IFERROR(VLOOKUP(K366,【参考】数式用!$A$5:$AB$27,MATCH(Q368,【参考】数式用!$B$4:$AB$4,0)+1,0),"")</f>
        <v/>
      </c>
      <c r="T368" s="1403" t="s">
        <v>2274</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2177</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1"/>
      <c r="AV368" s="1329" t="str">
        <f t="shared" ref="AV368" si="435">IF(OR(AB366&lt;&gt;7,AD366&lt;&gt;3),"V列に色付け","")</f>
        <v/>
      </c>
      <c r="AW368" s="1330"/>
      <c r="AX368" s="1331"/>
      <c r="AY368" s="680"/>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59"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1"/>
      <c r="AV369" s="1329"/>
      <c r="AW369" s="661" t="str">
        <f>IF('別紙様式2-2（４・５月分）'!O280="","",'別紙様式2-2（４・５月分）'!O280)</f>
        <v/>
      </c>
      <c r="AX369" s="1331"/>
      <c r="AY369" s="682"/>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6"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2264</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2177</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327"/>
      <c r="AW370" s="661" t="str">
        <f>IF('別紙様式2-2（４・５月分）'!O281="","",'別紙様式2-2（４・５月分）'!O281)</f>
        <v/>
      </c>
      <c r="AX370" s="1331" t="str">
        <f>IF(SUM('別紙様式2-2（４・５月分）'!P281:P283)=0,"",SUM('別紙様式2-2（４・５月分）'!P281:P283))</f>
        <v/>
      </c>
      <c r="AY370" s="1522" t="str">
        <f>IFERROR(VLOOKUP(K370,【参考】数式用!$AJ$2:$AK$24,2,FALSE),"")</f>
        <v/>
      </c>
      <c r="AZ370" s="593"/>
      <c r="BE370" s="437"/>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3"/>
      <c r="AV371" s="1329"/>
      <c r="AW371" s="1330" t="str">
        <f>IF('別紙様式2-2（４・５月分）'!O282="","",'別紙様式2-2（４・５月分）'!O282)</f>
        <v/>
      </c>
      <c r="AX371" s="1331"/>
      <c r="AY371" s="1522"/>
      <c r="AZ371" s="530"/>
      <c r="BE371" s="437"/>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2185</v>
      </c>
      <c r="Q372" s="1454" t="str">
        <f>IFERROR(VLOOKUP('別紙様式2-2（４・５月分）'!AR281,【参考】数式用!$AT$5:$AV$22,3,FALSE),"")</f>
        <v/>
      </c>
      <c r="R372" s="1399" t="s">
        <v>2196</v>
      </c>
      <c r="S372" s="1441" t="str">
        <f>IFERROR(VLOOKUP(K370,【参考】数式用!$A$5:$AB$27,MATCH(Q372,【参考】数式用!$B$4:$AB$4,0)+1,0),"")</f>
        <v/>
      </c>
      <c r="T372" s="1403" t="s">
        <v>2274</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2177</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1"/>
      <c r="AV372" s="1329" t="str">
        <f t="shared" ref="AV372" si="440">IF(OR(AB370&lt;&gt;7,AD370&lt;&gt;3),"V列に色付け","")</f>
        <v/>
      </c>
      <c r="AW372" s="1330"/>
      <c r="AX372" s="1331"/>
      <c r="AY372" s="680"/>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59"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1"/>
      <c r="AV373" s="1329"/>
      <c r="AW373" s="661" t="str">
        <f>IF('別紙様式2-2（４・５月分）'!O283="","",'別紙様式2-2（４・５月分）'!O283)</f>
        <v/>
      </c>
      <c r="AX373" s="1331"/>
      <c r="AY373" s="682"/>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6"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2264</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2177</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327"/>
      <c r="AW374" s="661" t="str">
        <f>IF('別紙様式2-2（４・５月分）'!O284="","",'別紙様式2-2（４・５月分）'!O284)</f>
        <v/>
      </c>
      <c r="AX374" s="1331" t="str">
        <f>IF(SUM('別紙様式2-2（４・５月分）'!P284:P286)=0,"",SUM('別紙様式2-2（４・５月分）'!P284:P286))</f>
        <v/>
      </c>
      <c r="AY374" s="1542" t="str">
        <f>IFERROR(VLOOKUP(K374,【参考】数式用!$AJ$2:$AK$24,2,FALSE),"")</f>
        <v/>
      </c>
      <c r="AZ374" s="593"/>
      <c r="BE374" s="437"/>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3"/>
      <c r="AV375" s="1329"/>
      <c r="AW375" s="1330" t="str">
        <f>IF('別紙様式2-2（４・５月分）'!O285="","",'別紙様式2-2（４・５月分）'!O285)</f>
        <v/>
      </c>
      <c r="AX375" s="1331"/>
      <c r="AY375" s="1522"/>
      <c r="AZ375" s="530"/>
      <c r="BE375" s="437"/>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2185</v>
      </c>
      <c r="Q376" s="1454" t="str">
        <f>IFERROR(VLOOKUP('別紙様式2-2（４・５月分）'!AR284,【参考】数式用!$AT$5:$AV$22,3,FALSE),"")</f>
        <v/>
      </c>
      <c r="R376" s="1399" t="s">
        <v>2196</v>
      </c>
      <c r="S376" s="1441" t="str">
        <f>IFERROR(VLOOKUP(K374,【参考】数式用!$A$5:$AB$27,MATCH(Q376,【参考】数式用!$B$4:$AB$4,0)+1,0),"")</f>
        <v/>
      </c>
      <c r="T376" s="1403" t="s">
        <v>2274</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2177</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1"/>
      <c r="AV376" s="1329" t="str">
        <f t="shared" ref="AV376" si="445">IF(OR(AB374&lt;&gt;7,AD374&lt;&gt;3),"V列に色付け","")</f>
        <v/>
      </c>
      <c r="AW376" s="1330"/>
      <c r="AX376" s="1331"/>
      <c r="AY376" s="680"/>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59"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1"/>
      <c r="AV377" s="1329"/>
      <c r="AW377" s="661" t="str">
        <f>IF('別紙様式2-2（４・５月分）'!O286="","",'別紙様式2-2（４・５月分）'!O286)</f>
        <v/>
      </c>
      <c r="AX377" s="1331"/>
      <c r="AY377" s="682"/>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6"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2264</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2177</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327"/>
      <c r="AW378" s="661" t="str">
        <f>IF('別紙様式2-2（４・５月分）'!O287="","",'別紙様式2-2（４・５月分）'!O287)</f>
        <v/>
      </c>
      <c r="AX378" s="1331" t="str">
        <f>IF(SUM('別紙様式2-2（４・５月分）'!P287:P289)=0,"",SUM('別紙様式2-2（４・５月分）'!P287:P289))</f>
        <v/>
      </c>
      <c r="AY378" s="1522" t="str">
        <f>IFERROR(VLOOKUP(K378,【参考】数式用!$AJ$2:$AK$24,2,FALSE),"")</f>
        <v/>
      </c>
      <c r="AZ378" s="593"/>
      <c r="BE378" s="437"/>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3"/>
      <c r="AV379" s="1329"/>
      <c r="AW379" s="1330" t="str">
        <f>IF('別紙様式2-2（４・５月分）'!O288="","",'別紙様式2-2（４・５月分）'!O288)</f>
        <v/>
      </c>
      <c r="AX379" s="1331"/>
      <c r="AY379" s="1522"/>
      <c r="AZ379" s="530"/>
      <c r="BE379" s="437"/>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2185</v>
      </c>
      <c r="Q380" s="1454" t="str">
        <f>IFERROR(VLOOKUP('別紙様式2-2（４・５月分）'!AR287,【参考】数式用!$AT$5:$AV$22,3,FALSE),"")</f>
        <v/>
      </c>
      <c r="R380" s="1399" t="s">
        <v>2196</v>
      </c>
      <c r="S380" s="1401" t="str">
        <f>IFERROR(VLOOKUP(K378,【参考】数式用!$A$5:$AB$27,MATCH(Q380,【参考】数式用!$B$4:$AB$4,0)+1,0),"")</f>
        <v/>
      </c>
      <c r="T380" s="1403" t="s">
        <v>2274</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2177</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1"/>
      <c r="AV380" s="1329" t="str">
        <f t="shared" ref="AV380" si="450">IF(OR(AB378&lt;&gt;7,AD378&lt;&gt;3),"V列に色付け","")</f>
        <v/>
      </c>
      <c r="AW380" s="1330"/>
      <c r="AX380" s="1331"/>
      <c r="AY380" s="680"/>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59"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1"/>
      <c r="AV381" s="1329"/>
      <c r="AW381" s="661" t="str">
        <f>IF('別紙様式2-2（４・５月分）'!O289="","",'別紙様式2-2（４・５月分）'!O289)</f>
        <v/>
      </c>
      <c r="AX381" s="1331"/>
      <c r="AY381" s="682"/>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6"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2264</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2177</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327"/>
      <c r="AW382" s="661" t="str">
        <f>IF('別紙様式2-2（４・５月分）'!O290="","",'別紙様式2-2（４・５月分）'!O290)</f>
        <v/>
      </c>
      <c r="AX382" s="1331" t="str">
        <f>IF(SUM('別紙様式2-2（４・５月分）'!P290:P292)=0,"",SUM('別紙様式2-2（４・５月分）'!P290:P292))</f>
        <v/>
      </c>
      <c r="AY382" s="1542" t="str">
        <f>IFERROR(VLOOKUP(K382,【参考】数式用!$AJ$2:$AK$24,2,FALSE),"")</f>
        <v/>
      </c>
      <c r="AZ382" s="593"/>
      <c r="BE382" s="437"/>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3"/>
      <c r="AV383" s="1329"/>
      <c r="AW383" s="1330" t="str">
        <f>IF('別紙様式2-2（４・５月分）'!O291="","",'別紙様式2-2（４・５月分）'!O291)</f>
        <v/>
      </c>
      <c r="AX383" s="1331"/>
      <c r="AY383" s="1522"/>
      <c r="AZ383" s="530"/>
      <c r="BE383" s="437"/>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2185</v>
      </c>
      <c r="Q384" s="1454" t="str">
        <f>IFERROR(VLOOKUP('別紙様式2-2（４・５月分）'!AR290,【参考】数式用!$AT$5:$AV$22,3,FALSE),"")</f>
        <v/>
      </c>
      <c r="R384" s="1399" t="s">
        <v>2196</v>
      </c>
      <c r="S384" s="1441" t="str">
        <f>IFERROR(VLOOKUP(K382,【参考】数式用!$A$5:$AB$27,MATCH(Q384,【参考】数式用!$B$4:$AB$4,0)+1,0),"")</f>
        <v/>
      </c>
      <c r="T384" s="1403" t="s">
        <v>2274</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2177</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1"/>
      <c r="AV384" s="1329" t="str">
        <f t="shared" ref="AV384" si="455">IF(OR(AB382&lt;&gt;7,AD382&lt;&gt;3),"V列に色付け","")</f>
        <v/>
      </c>
      <c r="AW384" s="1330"/>
      <c r="AX384" s="1331"/>
      <c r="AY384" s="680"/>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59"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1"/>
      <c r="AV385" s="1329"/>
      <c r="AW385" s="661" t="str">
        <f>IF('別紙様式2-2（４・５月分）'!O292="","",'別紙様式2-2（４・５月分）'!O292)</f>
        <v/>
      </c>
      <c r="AX385" s="1331"/>
      <c r="AY385" s="682"/>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6"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2264</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2177</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327"/>
      <c r="AW386" s="661" t="str">
        <f>IF('別紙様式2-2（４・５月分）'!O293="","",'別紙様式2-2（４・５月分）'!O293)</f>
        <v/>
      </c>
      <c r="AX386" s="1331" t="str">
        <f>IF(SUM('別紙様式2-2（４・５月分）'!P293:P295)=0,"",SUM('別紙様式2-2（４・５月分）'!P293:P295))</f>
        <v/>
      </c>
      <c r="AY386" s="1522" t="str">
        <f>IFERROR(VLOOKUP(K386,【参考】数式用!$AJ$2:$AK$24,2,FALSE),"")</f>
        <v/>
      </c>
      <c r="AZ386" s="593"/>
      <c r="BE386" s="437"/>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3"/>
      <c r="AV387" s="1329"/>
      <c r="AW387" s="1330" t="str">
        <f>IF('別紙様式2-2（４・５月分）'!O294="","",'別紙様式2-2（４・５月分）'!O294)</f>
        <v/>
      </c>
      <c r="AX387" s="1331"/>
      <c r="AY387" s="1522"/>
      <c r="AZ387" s="530"/>
      <c r="BE387" s="437"/>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2185</v>
      </c>
      <c r="Q388" s="1454" t="str">
        <f>IFERROR(VLOOKUP('別紙様式2-2（４・５月分）'!AR293,【参考】数式用!$AT$5:$AV$22,3,FALSE),"")</f>
        <v/>
      </c>
      <c r="R388" s="1399" t="s">
        <v>2196</v>
      </c>
      <c r="S388" s="1401" t="str">
        <f>IFERROR(VLOOKUP(K386,【参考】数式用!$A$5:$AB$27,MATCH(Q388,【参考】数式用!$B$4:$AB$4,0)+1,0),"")</f>
        <v/>
      </c>
      <c r="T388" s="1403" t="s">
        <v>2274</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2177</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1"/>
      <c r="AV388" s="1329" t="str">
        <f t="shared" ref="AV388" si="460">IF(OR(AB386&lt;&gt;7,AD386&lt;&gt;3),"V列に色付け","")</f>
        <v/>
      </c>
      <c r="AW388" s="1330"/>
      <c r="AX388" s="1331"/>
      <c r="AY388" s="680"/>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59"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1"/>
      <c r="AV389" s="1329"/>
      <c r="AW389" s="661" t="str">
        <f>IF('別紙様式2-2（４・５月分）'!O295="","",'別紙様式2-2（４・５月分）'!O295)</f>
        <v/>
      </c>
      <c r="AX389" s="1331"/>
      <c r="AY389" s="682"/>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6"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2264</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2177</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327"/>
      <c r="AW390" s="661" t="str">
        <f>IF('別紙様式2-2（４・５月分）'!O296="","",'別紙様式2-2（４・５月分）'!O296)</f>
        <v/>
      </c>
      <c r="AX390" s="1331" t="str">
        <f>IF(SUM('別紙様式2-2（４・５月分）'!P296:P298)=0,"",SUM('別紙様式2-2（４・５月分）'!P296:P298))</f>
        <v/>
      </c>
      <c r="AY390" s="1542" t="str">
        <f>IFERROR(VLOOKUP(K390,【参考】数式用!$AJ$2:$AK$24,2,FALSE),"")</f>
        <v/>
      </c>
      <c r="AZ390" s="593"/>
      <c r="BE390" s="437"/>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3"/>
      <c r="AV391" s="1329"/>
      <c r="AW391" s="1330" t="str">
        <f>IF('別紙様式2-2（４・５月分）'!O297="","",'別紙様式2-2（４・５月分）'!O297)</f>
        <v/>
      </c>
      <c r="AX391" s="1331"/>
      <c r="AY391" s="1522"/>
      <c r="AZ391" s="530"/>
      <c r="BE391" s="437"/>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2185</v>
      </c>
      <c r="Q392" s="1454" t="str">
        <f>IFERROR(VLOOKUP('別紙様式2-2（４・５月分）'!AR296,【参考】数式用!$AT$5:$AV$22,3,FALSE),"")</f>
        <v/>
      </c>
      <c r="R392" s="1399" t="s">
        <v>2196</v>
      </c>
      <c r="S392" s="1441" t="str">
        <f>IFERROR(VLOOKUP(K390,【参考】数式用!$A$5:$AB$27,MATCH(Q392,【参考】数式用!$B$4:$AB$4,0)+1,0),"")</f>
        <v/>
      </c>
      <c r="T392" s="1403" t="s">
        <v>2274</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2177</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1"/>
      <c r="AV392" s="1329" t="str">
        <f t="shared" ref="AV392" si="465">IF(OR(AB390&lt;&gt;7,AD390&lt;&gt;3),"V列に色付け","")</f>
        <v/>
      </c>
      <c r="AW392" s="1330"/>
      <c r="AX392" s="1331"/>
      <c r="AY392" s="680"/>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59"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1"/>
      <c r="AV393" s="1329"/>
      <c r="AW393" s="661" t="str">
        <f>IF('別紙様式2-2（４・５月分）'!O298="","",'別紙様式2-2（４・５月分）'!O298)</f>
        <v/>
      </c>
      <c r="AX393" s="1331"/>
      <c r="AY393" s="682"/>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6"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2264</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2177</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327"/>
      <c r="AW394" s="661" t="str">
        <f>IF('別紙様式2-2（４・５月分）'!O299="","",'別紙様式2-2（４・５月分）'!O299)</f>
        <v/>
      </c>
      <c r="AX394" s="1331" t="str">
        <f>IF(SUM('別紙様式2-2（４・５月分）'!P299:P301)=0,"",SUM('別紙様式2-2（４・５月分）'!P299:P301))</f>
        <v/>
      </c>
      <c r="AY394" s="1522" t="str">
        <f>IFERROR(VLOOKUP(K394,【参考】数式用!$AJ$2:$AK$24,2,FALSE),"")</f>
        <v/>
      </c>
      <c r="AZ394" s="593"/>
      <c r="BE394" s="437"/>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3"/>
      <c r="AV395" s="1329"/>
      <c r="AW395" s="1330" t="str">
        <f>IF('別紙様式2-2（４・５月分）'!O300="","",'別紙様式2-2（４・５月分）'!O300)</f>
        <v/>
      </c>
      <c r="AX395" s="1331"/>
      <c r="AY395" s="1522"/>
      <c r="AZ395" s="530"/>
      <c r="BE395" s="437"/>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2185</v>
      </c>
      <c r="Q396" s="1454" t="str">
        <f>IFERROR(VLOOKUP('別紙様式2-2（４・５月分）'!AR299,【参考】数式用!$AT$5:$AV$22,3,FALSE),"")</f>
        <v/>
      </c>
      <c r="R396" s="1399" t="s">
        <v>2196</v>
      </c>
      <c r="S396" s="1401" t="str">
        <f>IFERROR(VLOOKUP(K394,【参考】数式用!$A$5:$AB$27,MATCH(Q396,【参考】数式用!$B$4:$AB$4,0)+1,0),"")</f>
        <v/>
      </c>
      <c r="T396" s="1403" t="s">
        <v>2274</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2177</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1"/>
      <c r="AV396" s="1329" t="str">
        <f t="shared" ref="AV396" si="470">IF(OR(AB394&lt;&gt;7,AD394&lt;&gt;3),"V列に色付け","")</f>
        <v/>
      </c>
      <c r="AW396" s="1330"/>
      <c r="AX396" s="1331"/>
      <c r="AY396" s="680"/>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59"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1"/>
      <c r="AV397" s="1329"/>
      <c r="AW397" s="661" t="str">
        <f>IF('別紙様式2-2（４・５月分）'!O301="","",'別紙様式2-2（４・５月分）'!O301)</f>
        <v/>
      </c>
      <c r="AX397" s="1331"/>
      <c r="AY397" s="682"/>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6"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2264</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2177</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327"/>
      <c r="AW398" s="661" t="str">
        <f>IF('別紙様式2-2（４・５月分）'!O302="","",'別紙様式2-2（４・５月分）'!O302)</f>
        <v/>
      </c>
      <c r="AX398" s="1331" t="str">
        <f>IF(SUM('別紙様式2-2（４・５月分）'!P302:P304)=0,"",SUM('別紙様式2-2（４・５月分）'!P302:P304))</f>
        <v/>
      </c>
      <c r="AY398" s="1542" t="str">
        <f>IFERROR(VLOOKUP(K398,【参考】数式用!$AJ$2:$AK$24,2,FALSE),"")</f>
        <v/>
      </c>
      <c r="AZ398" s="593"/>
      <c r="BE398" s="437"/>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3"/>
      <c r="AV399" s="1329"/>
      <c r="AW399" s="1330" t="str">
        <f>IF('別紙様式2-2（４・５月分）'!O303="","",'別紙様式2-2（４・５月分）'!O303)</f>
        <v/>
      </c>
      <c r="AX399" s="1331"/>
      <c r="AY399" s="1522"/>
      <c r="AZ399" s="530"/>
      <c r="BE399" s="437"/>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2185</v>
      </c>
      <c r="Q400" s="1454" t="str">
        <f>IFERROR(VLOOKUP('別紙様式2-2（４・５月分）'!AR302,【参考】数式用!$AT$5:$AV$22,3,FALSE),"")</f>
        <v/>
      </c>
      <c r="R400" s="1399" t="s">
        <v>2196</v>
      </c>
      <c r="S400" s="1441" t="str">
        <f>IFERROR(VLOOKUP(K398,【参考】数式用!$A$5:$AB$27,MATCH(Q400,【参考】数式用!$B$4:$AB$4,0)+1,0),"")</f>
        <v/>
      </c>
      <c r="T400" s="1403" t="s">
        <v>2274</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2177</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1"/>
      <c r="AV400" s="1329" t="str">
        <f t="shared" ref="AV400" si="475">IF(OR(AB398&lt;&gt;7,AD398&lt;&gt;3),"V列に色付け","")</f>
        <v/>
      </c>
      <c r="AW400" s="1330"/>
      <c r="AX400" s="1331"/>
      <c r="AY400" s="680"/>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59"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1"/>
      <c r="AV401" s="1329"/>
      <c r="AW401" s="661" t="str">
        <f>IF('別紙様式2-2（４・５月分）'!O304="","",'別紙様式2-2（４・５月分）'!O304)</f>
        <v/>
      </c>
      <c r="AX401" s="1331"/>
      <c r="AY401" s="682"/>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6"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2264</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2177</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327"/>
      <c r="AW402" s="661" t="str">
        <f>IF('別紙様式2-2（４・５月分）'!O305="","",'別紙様式2-2（４・５月分）'!O305)</f>
        <v/>
      </c>
      <c r="AX402" s="1331" t="str">
        <f>IF(SUM('別紙様式2-2（４・５月分）'!P305:P307)=0,"",SUM('別紙様式2-2（４・５月分）'!P305:P307))</f>
        <v/>
      </c>
      <c r="AY402" s="1522" t="str">
        <f>IFERROR(VLOOKUP(K402,【参考】数式用!$AJ$2:$AK$24,2,FALSE),"")</f>
        <v/>
      </c>
      <c r="AZ402" s="593"/>
      <c r="BE402" s="437"/>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3"/>
      <c r="AV403" s="1329"/>
      <c r="AW403" s="1330" t="str">
        <f>IF('別紙様式2-2（４・５月分）'!O306="","",'別紙様式2-2（４・５月分）'!O306)</f>
        <v/>
      </c>
      <c r="AX403" s="1331"/>
      <c r="AY403" s="1522"/>
      <c r="AZ403" s="530"/>
      <c r="BE403" s="437"/>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2185</v>
      </c>
      <c r="Q404" s="1454" t="str">
        <f>IFERROR(VLOOKUP('別紙様式2-2（４・５月分）'!AR305,【参考】数式用!$AT$5:$AV$22,3,FALSE),"")</f>
        <v/>
      </c>
      <c r="R404" s="1399" t="s">
        <v>2196</v>
      </c>
      <c r="S404" s="1401" t="str">
        <f>IFERROR(VLOOKUP(K402,【参考】数式用!$A$5:$AB$27,MATCH(Q404,【参考】数式用!$B$4:$AB$4,0)+1,0),"")</f>
        <v/>
      </c>
      <c r="T404" s="1403" t="s">
        <v>2274</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2177</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1"/>
      <c r="AV404" s="1329" t="str">
        <f t="shared" ref="AV404" si="480">IF(OR(AB402&lt;&gt;7,AD402&lt;&gt;3),"V列に色付け","")</f>
        <v/>
      </c>
      <c r="AW404" s="1330"/>
      <c r="AX404" s="1331"/>
      <c r="AY404" s="680"/>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59"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1"/>
      <c r="AV405" s="1329"/>
      <c r="AW405" s="661" t="str">
        <f>IF('別紙様式2-2（４・５月分）'!O307="","",'別紙様式2-2（４・５月分）'!O307)</f>
        <v/>
      </c>
      <c r="AX405" s="1331"/>
      <c r="AY405" s="682"/>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6"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2264</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2177</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327"/>
      <c r="AW406" s="661" t="str">
        <f>IF('別紙様式2-2（４・５月分）'!O308="","",'別紙様式2-2（４・５月分）'!O308)</f>
        <v/>
      </c>
      <c r="AX406" s="1331" t="str">
        <f>IF(SUM('別紙様式2-2（４・５月分）'!P308:P310)=0,"",SUM('別紙様式2-2（４・５月分）'!P308:P310))</f>
        <v/>
      </c>
      <c r="AY406" s="1542" t="str">
        <f>IFERROR(VLOOKUP(K406,【参考】数式用!$AJ$2:$AK$24,2,FALSE),"")</f>
        <v/>
      </c>
      <c r="AZ406" s="593"/>
      <c r="BE406" s="437"/>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3"/>
      <c r="AV407" s="1329"/>
      <c r="AW407" s="1330" t="str">
        <f>IF('別紙様式2-2（４・５月分）'!O309="","",'別紙様式2-2（４・５月分）'!O309)</f>
        <v/>
      </c>
      <c r="AX407" s="1331"/>
      <c r="AY407" s="1522"/>
      <c r="AZ407" s="530"/>
      <c r="BE407" s="437"/>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2185</v>
      </c>
      <c r="Q408" s="1454" t="str">
        <f>IFERROR(VLOOKUP('別紙様式2-2（４・５月分）'!AR308,【参考】数式用!$AT$5:$AV$22,3,FALSE),"")</f>
        <v/>
      </c>
      <c r="R408" s="1399" t="s">
        <v>2196</v>
      </c>
      <c r="S408" s="1441" t="str">
        <f>IFERROR(VLOOKUP(K406,【参考】数式用!$A$5:$AB$27,MATCH(Q408,【参考】数式用!$B$4:$AB$4,0)+1,0),"")</f>
        <v/>
      </c>
      <c r="T408" s="1403" t="s">
        <v>2274</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2177</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1"/>
      <c r="AV408" s="1329" t="str">
        <f t="shared" ref="AV408" si="485">IF(OR(AB406&lt;&gt;7,AD406&lt;&gt;3),"V列に色付け","")</f>
        <v/>
      </c>
      <c r="AW408" s="1330"/>
      <c r="AX408" s="1331"/>
      <c r="AY408" s="680"/>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59"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1"/>
      <c r="AV409" s="1329"/>
      <c r="AW409" s="661" t="str">
        <f>IF('別紙様式2-2（４・５月分）'!O310="","",'別紙様式2-2（４・５月分）'!O310)</f>
        <v/>
      </c>
      <c r="AX409" s="1331"/>
      <c r="AY409" s="682"/>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6"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2264</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2177</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327"/>
      <c r="AW410" s="661" t="str">
        <f>IF('別紙様式2-2（４・５月分）'!O311="","",'別紙様式2-2（４・５月分）'!O311)</f>
        <v/>
      </c>
      <c r="AX410" s="1331" t="str">
        <f>IF(SUM('別紙様式2-2（４・５月分）'!P311:P313)=0,"",SUM('別紙様式2-2（４・５月分）'!P311:P313))</f>
        <v/>
      </c>
      <c r="AY410" s="1522" t="str">
        <f>IFERROR(VLOOKUP(K410,【参考】数式用!$AJ$2:$AK$24,2,FALSE),"")</f>
        <v/>
      </c>
      <c r="AZ410" s="593"/>
      <c r="BE410" s="437"/>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3"/>
      <c r="AV411" s="1329"/>
      <c r="AW411" s="1330" t="str">
        <f>IF('別紙様式2-2（４・５月分）'!O312="","",'別紙様式2-2（４・５月分）'!O312)</f>
        <v/>
      </c>
      <c r="AX411" s="1331"/>
      <c r="AY411" s="1522"/>
      <c r="AZ411" s="530"/>
      <c r="BE411" s="437"/>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2185</v>
      </c>
      <c r="Q412" s="1454" t="str">
        <f>IFERROR(VLOOKUP('別紙様式2-2（４・５月分）'!AR311,【参考】数式用!$AT$5:$AV$22,3,FALSE),"")</f>
        <v/>
      </c>
      <c r="R412" s="1399" t="s">
        <v>2196</v>
      </c>
      <c r="S412" s="1401" t="str">
        <f>IFERROR(VLOOKUP(K410,【参考】数式用!$A$5:$AB$27,MATCH(Q412,【参考】数式用!$B$4:$AB$4,0)+1,0),"")</f>
        <v/>
      </c>
      <c r="T412" s="1403" t="s">
        <v>2274</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2177</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1"/>
      <c r="AV412" s="1329" t="str">
        <f t="shared" ref="AV412" si="490">IF(OR(AB410&lt;&gt;7,AD410&lt;&gt;3),"V列に色付け","")</f>
        <v/>
      </c>
      <c r="AW412" s="1330"/>
      <c r="AX412" s="1331"/>
      <c r="AY412" s="680"/>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59"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1"/>
      <c r="AV413" s="1329"/>
      <c r="AW413" s="661" t="str">
        <f>IF('別紙様式2-2（４・５月分）'!O313="","",'別紙様式2-2（４・５月分）'!O313)</f>
        <v/>
      </c>
      <c r="AX413" s="1331"/>
      <c r="AY413" s="682"/>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2"/>
      <c r="BE414" s="172"/>
      <c r="BF414" s="172"/>
      <c r="BG414" s="172"/>
      <c r="BH414" s="172"/>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3" customWidth="1"/>
    <col min="49" max="49" width="9" style="1" customWidth="1"/>
    <col min="50" max="16384" width="9" style="1"/>
  </cols>
  <sheetData>
    <row r="1" spans="1:48" ht="14.25" thickBot="1">
      <c r="A1" s="2" t="s">
        <v>2114</v>
      </c>
      <c r="B1" s="2"/>
      <c r="C1" s="2"/>
      <c r="D1" s="2"/>
      <c r="E1" s="2"/>
      <c r="AD1" s="27"/>
      <c r="AE1" s="2" t="s">
        <v>2344</v>
      </c>
      <c r="AJ1" s="1" t="s">
        <v>245</v>
      </c>
      <c r="AM1" s="1" t="s">
        <v>246</v>
      </c>
      <c r="AO1" s="2" t="s">
        <v>255</v>
      </c>
      <c r="AQ1" s="75" t="s">
        <v>2366</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2176</v>
      </c>
      <c r="AD2" s="27"/>
      <c r="AE2" s="1624" t="s">
        <v>18</v>
      </c>
      <c r="AF2" s="1624" t="s">
        <v>2343</v>
      </c>
      <c r="AG2" s="1625"/>
      <c r="AH2" s="1626"/>
      <c r="AJ2" s="57" t="s">
        <v>145</v>
      </c>
      <c r="AK2" s="82" t="s">
        <v>145</v>
      </c>
      <c r="AM2" s="87" t="s">
        <v>187</v>
      </c>
      <c r="AO2" s="116" t="s">
        <v>2102</v>
      </c>
      <c r="AQ2" s="1635" t="s">
        <v>43</v>
      </c>
      <c r="AR2" s="1609" t="s">
        <v>106</v>
      </c>
      <c r="AS2" s="1609" t="s">
        <v>205</v>
      </c>
      <c r="AT2" s="1618" t="s">
        <v>229</v>
      </c>
      <c r="AU2" s="1621" t="s">
        <v>228</v>
      </c>
      <c r="AV2" s="1596" t="s">
        <v>2194</v>
      </c>
    </row>
    <row r="3" spans="1:48" ht="38.25" customHeight="1" thickBot="1">
      <c r="A3" s="1606"/>
      <c r="B3" s="1602" t="s">
        <v>273</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2103</v>
      </c>
      <c r="AQ3" s="1636"/>
      <c r="AR3" s="1638"/>
      <c r="AS3" s="1638"/>
      <c r="AT3" s="1619"/>
      <c r="AU3" s="1622"/>
      <c r="AV3" s="1597"/>
    </row>
    <row r="4" spans="1:48" ht="23.25" thickBot="1">
      <c r="A4" s="1607"/>
      <c r="B4" s="35" t="s">
        <v>199</v>
      </c>
      <c r="C4" s="36" t="s">
        <v>200</v>
      </c>
      <c r="D4" s="36" t="s">
        <v>201</v>
      </c>
      <c r="E4" s="133" t="s">
        <v>2223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2104</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5" t="s">
        <v>145</v>
      </c>
      <c r="AF5" s="148" t="s">
        <v>2284</v>
      </c>
      <c r="AG5" s="136" t="s">
        <v>2285</v>
      </c>
      <c r="AH5" s="149"/>
      <c r="AJ5" s="54" t="s">
        <v>156</v>
      </c>
      <c r="AK5" s="80" t="s">
        <v>234</v>
      </c>
      <c r="AM5" s="87" t="s">
        <v>187</v>
      </c>
      <c r="AO5" s="98" t="s">
        <v>2105</v>
      </c>
      <c r="AQ5" s="70" t="s">
        <v>199</v>
      </c>
      <c r="AR5" s="71" t="s">
        <v>20</v>
      </c>
      <c r="AS5" s="72" t="s">
        <v>198</v>
      </c>
      <c r="AT5" s="76" t="str">
        <f t="shared" ref="AT5:AT22" si="0">AQ5&amp;AR5&amp;AS5</f>
        <v>処遇加算Ⅰ特定加算Ⅰベア加算</v>
      </c>
      <c r="AU5" s="127" t="s">
        <v>208</v>
      </c>
      <c r="AV5" s="128" t="s">
        <v>2195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37" t="s">
        <v>232</v>
      </c>
      <c r="AF6" s="150" t="s">
        <v>2287</v>
      </c>
      <c r="AG6" s="138" t="s">
        <v>2289</v>
      </c>
      <c r="AH6" s="151"/>
      <c r="AJ6" s="54" t="s">
        <v>147</v>
      </c>
      <c r="AK6" s="80" t="s">
        <v>147</v>
      </c>
      <c r="AM6" s="126" t="s">
        <v>2186</v>
      </c>
      <c r="AO6" s="114"/>
      <c r="AQ6" s="52" t="s">
        <v>199</v>
      </c>
      <c r="AR6" s="53" t="s">
        <v>21</v>
      </c>
      <c r="AS6" s="73" t="s">
        <v>198</v>
      </c>
      <c r="AT6" s="77" t="str">
        <f t="shared" si="0"/>
        <v>処遇加算Ⅰ特定加算Ⅱベア加算</v>
      </c>
      <c r="AU6" s="124" t="s">
        <v>209</v>
      </c>
      <c r="AV6" s="129" t="s">
        <v>2195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37" t="s">
        <v>233</v>
      </c>
      <c r="AF7" s="150" t="s">
        <v>2287</v>
      </c>
      <c r="AG7" s="138" t="s">
        <v>2289</v>
      </c>
      <c r="AH7" s="151"/>
      <c r="AJ7" s="54" t="s">
        <v>15</v>
      </c>
      <c r="AK7" s="80" t="s">
        <v>15</v>
      </c>
      <c r="AM7" s="88"/>
      <c r="AQ7" s="52" t="s">
        <v>199</v>
      </c>
      <c r="AR7" s="53" t="s">
        <v>226</v>
      </c>
      <c r="AS7" s="73" t="s">
        <v>198</v>
      </c>
      <c r="AT7" s="77" t="str">
        <f t="shared" si="0"/>
        <v>処遇加算Ⅰ特定加算なしベア加算</v>
      </c>
      <c r="AU7" s="124" t="s">
        <v>210</v>
      </c>
      <c r="AV7" s="129" t="s">
        <v>2195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37" t="s">
        <v>156</v>
      </c>
      <c r="AF8" s="150" t="s">
        <v>2287</v>
      </c>
      <c r="AG8" s="138" t="s">
        <v>2289</v>
      </c>
      <c r="AH8" s="151"/>
      <c r="AJ8" s="54" t="s">
        <v>148</v>
      </c>
      <c r="AK8" s="80" t="s">
        <v>235</v>
      </c>
      <c r="AQ8" s="52" t="s">
        <v>200</v>
      </c>
      <c r="AR8" s="53" t="s">
        <v>226</v>
      </c>
      <c r="AS8" s="73" t="s">
        <v>198</v>
      </c>
      <c r="AT8" s="77" t="str">
        <f t="shared" si="0"/>
        <v>処遇加算Ⅱ特定加算なしベア加算</v>
      </c>
      <c r="AU8" s="124" t="s">
        <v>211</v>
      </c>
      <c r="AV8" s="129" t="s">
        <v>2195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37" t="s">
        <v>147</v>
      </c>
      <c r="AF9" s="150" t="s">
        <v>2287</v>
      </c>
      <c r="AG9" s="138" t="s">
        <v>2289</v>
      </c>
      <c r="AH9" s="151"/>
      <c r="AJ9" s="54" t="s">
        <v>149</v>
      </c>
      <c r="AK9" s="80" t="s">
        <v>236</v>
      </c>
      <c r="AQ9" s="52" t="s">
        <v>199</v>
      </c>
      <c r="AR9" s="53" t="s">
        <v>20</v>
      </c>
      <c r="AS9" s="73" t="s">
        <v>227</v>
      </c>
      <c r="AT9" s="77" t="str">
        <f t="shared" si="0"/>
        <v>処遇加算Ⅰ特定加算Ⅰベア加算なし</v>
      </c>
      <c r="AU9" s="124" t="s">
        <v>212</v>
      </c>
      <c r="AV9" s="129" t="s">
        <v>2195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37" t="s">
        <v>15</v>
      </c>
      <c r="AF10" s="150" t="s">
        <v>2287</v>
      </c>
      <c r="AG10" s="138" t="s">
        <v>2289</v>
      </c>
      <c r="AH10" s="152" t="s">
        <v>2290</v>
      </c>
      <c r="AJ10" s="54" t="s">
        <v>16</v>
      </c>
      <c r="AK10" s="80" t="s">
        <v>16</v>
      </c>
      <c r="AQ10" s="52" t="s">
        <v>200</v>
      </c>
      <c r="AR10" s="53" t="s">
        <v>20</v>
      </c>
      <c r="AS10" s="73" t="s">
        <v>198</v>
      </c>
      <c r="AT10" s="77" t="str">
        <f t="shared" si="0"/>
        <v>処遇加算Ⅱ特定加算Ⅰベア加算</v>
      </c>
      <c r="AU10" s="124" t="s">
        <v>208</v>
      </c>
      <c r="AV10" s="129"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37" t="s">
        <v>148</v>
      </c>
      <c r="AF11" s="150" t="s">
        <v>2287</v>
      </c>
      <c r="AG11" s="138" t="s">
        <v>2289</v>
      </c>
      <c r="AH11" s="151"/>
      <c r="AJ11" s="54" t="s">
        <v>150</v>
      </c>
      <c r="AK11" s="80" t="s">
        <v>237</v>
      </c>
      <c r="AQ11" s="52" t="s">
        <v>199</v>
      </c>
      <c r="AR11" s="53" t="s">
        <v>21</v>
      </c>
      <c r="AS11" s="73" t="s">
        <v>227</v>
      </c>
      <c r="AT11" s="77" t="str">
        <f t="shared" si="0"/>
        <v>処遇加算Ⅰ特定加算Ⅱベア加算なし</v>
      </c>
      <c r="AU11" s="124" t="s">
        <v>214</v>
      </c>
      <c r="AV11" s="129" t="s">
        <v>2195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37" t="s">
        <v>149</v>
      </c>
      <c r="AF12" s="150" t="s">
        <v>2287</v>
      </c>
      <c r="AG12" s="138" t="s">
        <v>2289</v>
      </c>
      <c r="AH12" s="152" t="s">
        <v>2291</v>
      </c>
      <c r="AJ12" s="54" t="s">
        <v>151</v>
      </c>
      <c r="AK12" s="80" t="s">
        <v>238</v>
      </c>
      <c r="AQ12" s="52" t="s">
        <v>200</v>
      </c>
      <c r="AR12" s="53" t="s">
        <v>21</v>
      </c>
      <c r="AS12" s="73" t="s">
        <v>198</v>
      </c>
      <c r="AT12" s="77" t="str">
        <f t="shared" si="0"/>
        <v>処遇加算Ⅱ特定加算Ⅱベア加算</v>
      </c>
      <c r="AU12" s="124" t="s">
        <v>209</v>
      </c>
      <c r="AV12" s="129"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37" t="s">
        <v>16</v>
      </c>
      <c r="AF13" s="150" t="s">
        <v>2287</v>
      </c>
      <c r="AG13" s="138" t="s">
        <v>2289</v>
      </c>
      <c r="AH13" s="152" t="s">
        <v>2291</v>
      </c>
      <c r="AJ13" s="54" t="s">
        <v>157</v>
      </c>
      <c r="AK13" s="80" t="s">
        <v>157</v>
      </c>
      <c r="AQ13" s="52" t="s">
        <v>200</v>
      </c>
      <c r="AR13" s="53" t="s">
        <v>20</v>
      </c>
      <c r="AS13" s="73" t="s">
        <v>227</v>
      </c>
      <c r="AT13" s="77" t="str">
        <f t="shared" si="0"/>
        <v>処遇加算Ⅱ特定加算Ⅰベア加算なし</v>
      </c>
      <c r="AU13" s="124" t="s">
        <v>216</v>
      </c>
      <c r="AV13" s="129" t="s">
        <v>2195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37" t="s">
        <v>150</v>
      </c>
      <c r="AF14" s="150" t="s">
        <v>2287</v>
      </c>
      <c r="AG14" s="138" t="s">
        <v>2289</v>
      </c>
      <c r="AH14" s="151"/>
      <c r="AJ14" s="54" t="s">
        <v>152</v>
      </c>
      <c r="AK14" s="80" t="s">
        <v>239</v>
      </c>
      <c r="AQ14" s="52" t="s">
        <v>200</v>
      </c>
      <c r="AR14" s="53" t="s">
        <v>21</v>
      </c>
      <c r="AS14" s="73" t="s">
        <v>227</v>
      </c>
      <c r="AT14" s="77" t="str">
        <f t="shared" si="0"/>
        <v>処遇加算Ⅱ特定加算Ⅱベア加算なし</v>
      </c>
      <c r="AU14" s="124" t="s">
        <v>217</v>
      </c>
      <c r="AV14" s="129" t="s">
        <v>2195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37" t="s">
        <v>151</v>
      </c>
      <c r="AF15" s="150" t="s">
        <v>2287</v>
      </c>
      <c r="AG15" s="138" t="s">
        <v>2289</v>
      </c>
      <c r="AH15" s="151"/>
      <c r="AJ15" s="54" t="s">
        <v>158</v>
      </c>
      <c r="AK15" s="80" t="s">
        <v>158</v>
      </c>
      <c r="AQ15" s="52" t="s">
        <v>201</v>
      </c>
      <c r="AR15" s="53" t="s">
        <v>20</v>
      </c>
      <c r="AS15" s="73" t="s">
        <v>198</v>
      </c>
      <c r="AT15" s="77" t="str">
        <f t="shared" si="0"/>
        <v>処遇加算Ⅲ特定加算Ⅰベア加算</v>
      </c>
      <c r="AU15" s="124" t="s">
        <v>208</v>
      </c>
      <c r="AV15" s="129"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37" t="s">
        <v>157</v>
      </c>
      <c r="AF16" s="150" t="s">
        <v>2287</v>
      </c>
      <c r="AG16" s="138" t="s">
        <v>2289</v>
      </c>
      <c r="AH16" s="151"/>
      <c r="AJ16" s="54" t="s">
        <v>17</v>
      </c>
      <c r="AK16" s="80" t="s">
        <v>17</v>
      </c>
      <c r="AQ16" s="52" t="s">
        <v>199</v>
      </c>
      <c r="AR16" s="53" t="s">
        <v>226</v>
      </c>
      <c r="AS16" s="73" t="s">
        <v>227</v>
      </c>
      <c r="AT16" s="77" t="str">
        <f t="shared" si="0"/>
        <v>処遇加算Ⅰ特定加算なしベア加算なし</v>
      </c>
      <c r="AU16" s="124" t="s">
        <v>219</v>
      </c>
      <c r="AV16" s="129" t="s">
        <v>2195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37" t="s">
        <v>152</v>
      </c>
      <c r="AF17" s="150" t="s">
        <v>2287</v>
      </c>
      <c r="AG17" s="138" t="s">
        <v>2289</v>
      </c>
      <c r="AH17" s="151"/>
      <c r="AJ17" s="54" t="s">
        <v>153</v>
      </c>
      <c r="AK17" s="80" t="s">
        <v>240</v>
      </c>
      <c r="AQ17" s="52" t="s">
        <v>201</v>
      </c>
      <c r="AR17" s="53" t="s">
        <v>21</v>
      </c>
      <c r="AS17" s="73" t="s">
        <v>198</v>
      </c>
      <c r="AT17" s="77" t="str">
        <f t="shared" si="0"/>
        <v>処遇加算Ⅲ特定加算Ⅱベア加算</v>
      </c>
      <c r="AU17" s="124" t="s">
        <v>209</v>
      </c>
      <c r="AV17" s="129"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37" t="s">
        <v>158</v>
      </c>
      <c r="AF18" s="150" t="s">
        <v>2287</v>
      </c>
      <c r="AG18" s="138" t="s">
        <v>2289</v>
      </c>
      <c r="AH18" s="152" t="s">
        <v>2292</v>
      </c>
      <c r="AJ18" s="54" t="s">
        <v>159</v>
      </c>
      <c r="AK18" s="80" t="s">
        <v>159</v>
      </c>
      <c r="AQ18" s="52" t="s">
        <v>201</v>
      </c>
      <c r="AR18" s="53" t="s">
        <v>20</v>
      </c>
      <c r="AS18" s="73" t="s">
        <v>227</v>
      </c>
      <c r="AT18" s="77" t="str">
        <f t="shared" si="0"/>
        <v>処遇加算Ⅲ特定加算Ⅰベア加算なし</v>
      </c>
      <c r="AU18" s="124" t="s">
        <v>221</v>
      </c>
      <c r="AV18" s="129" t="s">
        <v>2195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37" t="s">
        <v>17</v>
      </c>
      <c r="AF19" s="150" t="s">
        <v>2287</v>
      </c>
      <c r="AG19" s="138" t="s">
        <v>2289</v>
      </c>
      <c r="AH19" s="152" t="s">
        <v>2292</v>
      </c>
      <c r="AJ19" s="54" t="s">
        <v>154</v>
      </c>
      <c r="AK19" s="80" t="s">
        <v>241</v>
      </c>
      <c r="AQ19" s="52" t="s">
        <v>200</v>
      </c>
      <c r="AR19" s="53" t="s">
        <v>226</v>
      </c>
      <c r="AS19" s="73" t="s">
        <v>227</v>
      </c>
      <c r="AT19" s="77" t="str">
        <f t="shared" si="0"/>
        <v>処遇加算Ⅱ特定加算なしベア加算なし</v>
      </c>
      <c r="AU19" s="124" t="s">
        <v>222</v>
      </c>
      <c r="AV19" s="129" t="s">
        <v>2195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37" t="s">
        <v>153</v>
      </c>
      <c r="AF20" s="150" t="s">
        <v>2287</v>
      </c>
      <c r="AG20" s="138" t="s">
        <v>2289</v>
      </c>
      <c r="AH20" s="152" t="s">
        <v>2420</v>
      </c>
      <c r="AJ20" s="54" t="s">
        <v>155</v>
      </c>
      <c r="AK20" s="80" t="s">
        <v>2422</v>
      </c>
      <c r="AQ20" s="52" t="s">
        <v>201</v>
      </c>
      <c r="AR20" s="53" t="s">
        <v>21</v>
      </c>
      <c r="AS20" s="73" t="s">
        <v>227</v>
      </c>
      <c r="AT20" s="77" t="str">
        <f t="shared" si="0"/>
        <v>処遇加算Ⅲ特定加算Ⅱベア加算なし</v>
      </c>
      <c r="AU20" s="124" t="s">
        <v>223</v>
      </c>
      <c r="AV20" s="129" t="s">
        <v>2195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37" t="s">
        <v>159</v>
      </c>
      <c r="AF21" s="150" t="s">
        <v>2287</v>
      </c>
      <c r="AG21" s="138" t="s">
        <v>2289</v>
      </c>
      <c r="AH21" s="151"/>
      <c r="AJ21" s="54" t="s">
        <v>161</v>
      </c>
      <c r="AK21" s="80" t="s">
        <v>161</v>
      </c>
      <c r="AQ21" s="52" t="s">
        <v>201</v>
      </c>
      <c r="AR21" s="53" t="s">
        <v>226</v>
      </c>
      <c r="AS21" s="73" t="s">
        <v>198</v>
      </c>
      <c r="AT21" s="77" t="str">
        <f t="shared" si="0"/>
        <v>処遇加算Ⅲ特定加算なしベア加算</v>
      </c>
      <c r="AU21" s="124" t="s">
        <v>211</v>
      </c>
      <c r="AV21" s="129"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37" t="s">
        <v>154</v>
      </c>
      <c r="AF22" s="150" t="s">
        <v>2287</v>
      </c>
      <c r="AG22" s="138" t="s">
        <v>2289</v>
      </c>
      <c r="AH22" s="152" t="s">
        <v>2421</v>
      </c>
      <c r="AJ22" s="56" t="s">
        <v>162</v>
      </c>
      <c r="AK22" s="81" t="s">
        <v>242</v>
      </c>
      <c r="AQ22" s="68" t="s">
        <v>201</v>
      </c>
      <c r="AR22" s="69" t="s">
        <v>226</v>
      </c>
      <c r="AS22" s="74" t="s">
        <v>227</v>
      </c>
      <c r="AT22" s="78" t="str">
        <f t="shared" si="0"/>
        <v>処遇加算Ⅲ特定加算なしベア加算なし</v>
      </c>
      <c r="AU22" s="125" t="s">
        <v>225</v>
      </c>
      <c r="AV22" s="130" t="s">
        <v>2195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37" t="s">
        <v>155</v>
      </c>
      <c r="AF23" s="150" t="s">
        <v>2287</v>
      </c>
      <c r="AG23" s="138" t="s">
        <v>2289</v>
      </c>
      <c r="AH23" s="152"/>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37" t="s">
        <v>161</v>
      </c>
      <c r="AF24" s="150" t="s">
        <v>2287</v>
      </c>
      <c r="AG24" s="138" t="s">
        <v>2289</v>
      </c>
      <c r="AH24" s="151"/>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39" t="s">
        <v>162</v>
      </c>
      <c r="AF25" s="153" t="s">
        <v>2287</v>
      </c>
      <c r="AG25" s="140" t="s">
        <v>2289</v>
      </c>
      <c r="AH25" s="154" t="s">
        <v>2420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1" t="s">
        <v>163</v>
      </c>
      <c r="AF26" s="155" t="s">
        <v>2359</v>
      </c>
      <c r="AG26" s="142" t="s">
        <v>2293</v>
      </c>
      <c r="AH26" s="149"/>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39" t="s">
        <v>164</v>
      </c>
      <c r="AF27" s="156" t="s">
        <v>2286</v>
      </c>
      <c r="AG27" s="157" t="s">
        <v>2288</v>
      </c>
      <c r="AH27" s="158" t="s">
        <v>2294</v>
      </c>
    </row>
    <row r="28" spans="1:48">
      <c r="K28" s="27"/>
      <c r="L28" s="27"/>
      <c r="M28" s="27"/>
      <c r="N28" s="27"/>
      <c r="O28" s="27"/>
      <c r="P28" s="27"/>
      <c r="Q28" s="27"/>
      <c r="R28" s="27"/>
      <c r="S28" s="27"/>
      <c r="T28" s="27"/>
      <c r="U28" s="27"/>
      <c r="V28" s="27"/>
      <c r="W28" s="27"/>
      <c r="X28" s="27"/>
      <c r="Y28" s="27"/>
      <c r="Z28" s="27"/>
      <c r="AA28" s="27"/>
      <c r="AB28" s="27"/>
      <c r="AC28" s="27"/>
      <c r="AD28" s="27"/>
      <c r="AE28" s="115"/>
    </row>
    <row r="29" spans="1:48">
      <c r="K29" s="27"/>
      <c r="L29" s="27"/>
      <c r="M29" s="27"/>
      <c r="N29" s="27"/>
      <c r="O29" s="27"/>
      <c r="P29" s="27"/>
      <c r="Q29" s="27"/>
      <c r="R29" s="27"/>
      <c r="S29" s="27"/>
      <c r="T29" s="27"/>
      <c r="U29" s="27"/>
      <c r="V29" s="27"/>
      <c r="W29" s="27"/>
      <c r="X29" s="27"/>
      <c r="Y29" s="27"/>
      <c r="Z29" s="27"/>
      <c r="AA29" s="27"/>
      <c r="AB29" s="27"/>
      <c r="AC29" s="27"/>
      <c r="AD29" s="27"/>
      <c r="AE29" s="1634" t="s">
        <v>2115</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2283</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1641" bestFit="1" customWidth="1"/>
    <col min="6" max="6" width="19.5" style="1641" bestFit="1" customWidth="1"/>
    <col min="10" max="10" width="45.875" customWidth="1"/>
    <col min="11" max="11" width="12.125" bestFit="1" customWidth="1"/>
  </cols>
  <sheetData>
    <row r="1" spans="1:11" ht="14.25" thickBot="1">
      <c r="A1" s="2" t="s">
        <v>2101</v>
      </c>
      <c r="C1" t="s">
        <v>2100</v>
      </c>
      <c r="F1" s="1641" t="s">
        <v>2099</v>
      </c>
    </row>
    <row r="2" spans="1:11" ht="14.25" thickBot="1">
      <c r="A2" s="113" t="s">
        <v>89</v>
      </c>
      <c r="C2" s="110" t="s">
        <v>2098</v>
      </c>
      <c r="D2" s="1647" t="s">
        <v>2097</v>
      </c>
      <c r="F2" s="1642" t="s">
        <v>2096</v>
      </c>
      <c r="G2" s="112">
        <v>0.7</v>
      </c>
      <c r="H2" s="112">
        <v>0.55000000000000004</v>
      </c>
      <c r="I2" s="111">
        <v>0.45</v>
      </c>
      <c r="J2" s="110" t="s">
        <v>2095</v>
      </c>
      <c r="K2" s="109" t="s">
        <v>2094</v>
      </c>
    </row>
    <row r="3" spans="1:11">
      <c r="A3" s="108" t="s">
        <v>1875</v>
      </c>
      <c r="C3" s="105" t="s">
        <v>1875</v>
      </c>
      <c r="D3" s="1648" t="s">
        <v>1771</v>
      </c>
      <c r="F3" s="1643" t="s">
        <v>2093</v>
      </c>
      <c r="G3" s="107">
        <v>11.4</v>
      </c>
      <c r="H3" s="107">
        <v>11.1</v>
      </c>
      <c r="I3" s="106">
        <v>10.9</v>
      </c>
      <c r="J3" s="105" t="s">
        <v>145</v>
      </c>
      <c r="K3" s="104">
        <v>0.7</v>
      </c>
    </row>
    <row r="4" spans="1:11">
      <c r="A4" s="98" t="s">
        <v>1831</v>
      </c>
      <c r="C4" s="94" t="s">
        <v>1875</v>
      </c>
      <c r="D4" s="1649" t="s">
        <v>2092</v>
      </c>
      <c r="F4" s="1644" t="s">
        <v>2091</v>
      </c>
      <c r="G4" s="102">
        <v>11.4</v>
      </c>
      <c r="H4" s="102">
        <v>11.1</v>
      </c>
      <c r="I4" s="101">
        <v>10.9</v>
      </c>
      <c r="J4" s="94" t="s">
        <v>14</v>
      </c>
      <c r="K4" s="103">
        <v>0.7</v>
      </c>
    </row>
    <row r="5" spans="1:11">
      <c r="A5" s="98" t="s">
        <v>1795</v>
      </c>
      <c r="C5" s="94" t="s">
        <v>1875</v>
      </c>
      <c r="D5" s="1649" t="s">
        <v>2090</v>
      </c>
      <c r="F5" s="1644" t="s">
        <v>2089</v>
      </c>
      <c r="G5" s="102">
        <v>11.4</v>
      </c>
      <c r="H5" s="102">
        <v>11.1</v>
      </c>
      <c r="I5" s="101">
        <v>10.9</v>
      </c>
      <c r="J5" s="94" t="s">
        <v>146</v>
      </c>
      <c r="K5" s="103">
        <v>0.7</v>
      </c>
    </row>
    <row r="6" spans="1:11">
      <c r="A6" s="98" t="s">
        <v>1759</v>
      </c>
      <c r="C6" s="94" t="s">
        <v>1875</v>
      </c>
      <c r="D6" s="1649" t="s">
        <v>2088</v>
      </c>
      <c r="F6" s="1644" t="s">
        <v>2087</v>
      </c>
      <c r="G6" s="102">
        <v>11.4</v>
      </c>
      <c r="H6" s="102">
        <v>11.1</v>
      </c>
      <c r="I6" s="101">
        <v>10.9</v>
      </c>
      <c r="J6" s="94" t="s">
        <v>156</v>
      </c>
      <c r="K6" s="103">
        <v>0.7</v>
      </c>
    </row>
    <row r="7" spans="1:11">
      <c r="A7" s="98" t="s">
        <v>1732</v>
      </c>
      <c r="C7" s="94" t="s">
        <v>1875</v>
      </c>
      <c r="D7" s="1649" t="s">
        <v>2086</v>
      </c>
      <c r="F7" s="1644" t="s">
        <v>2085</v>
      </c>
      <c r="G7" s="102">
        <v>11.4</v>
      </c>
      <c r="H7" s="102">
        <v>11.1</v>
      </c>
      <c r="I7" s="101">
        <v>10.9</v>
      </c>
      <c r="J7" s="94" t="s">
        <v>147</v>
      </c>
      <c r="K7" s="103">
        <v>0.45</v>
      </c>
    </row>
    <row r="8" spans="1:11">
      <c r="A8" s="98" t="s">
        <v>1695</v>
      </c>
      <c r="C8" s="94" t="s">
        <v>1875</v>
      </c>
      <c r="D8" s="1649" t="s">
        <v>2084</v>
      </c>
      <c r="F8" s="1644" t="s">
        <v>2083</v>
      </c>
      <c r="G8" s="102">
        <v>11.4</v>
      </c>
      <c r="H8" s="102">
        <v>11.1</v>
      </c>
      <c r="I8" s="101">
        <v>10.9</v>
      </c>
      <c r="J8" s="94" t="s">
        <v>15</v>
      </c>
      <c r="K8" s="103">
        <v>0.45</v>
      </c>
    </row>
    <row r="9" spans="1:11">
      <c r="A9" s="98" t="s">
        <v>1632</v>
      </c>
      <c r="C9" s="94" t="s">
        <v>1875</v>
      </c>
      <c r="D9" s="1649" t="s">
        <v>2082</v>
      </c>
      <c r="F9" s="1644" t="s">
        <v>2081</v>
      </c>
      <c r="G9" s="102">
        <v>11.4</v>
      </c>
      <c r="H9" s="102">
        <v>11.1</v>
      </c>
      <c r="I9" s="101">
        <v>10.9</v>
      </c>
      <c r="J9" s="94" t="s">
        <v>148</v>
      </c>
      <c r="K9" s="103">
        <v>0.55000000000000004</v>
      </c>
    </row>
    <row r="10" spans="1:11">
      <c r="A10" s="98" t="s">
        <v>1586</v>
      </c>
      <c r="C10" s="94" t="s">
        <v>1875</v>
      </c>
      <c r="D10" s="1649" t="s">
        <v>2080</v>
      </c>
      <c r="F10" s="1644" t="s">
        <v>2079</v>
      </c>
      <c r="G10" s="102">
        <v>11.4</v>
      </c>
      <c r="H10" s="102">
        <v>11.1</v>
      </c>
      <c r="I10" s="101">
        <v>10.9</v>
      </c>
      <c r="J10" s="94" t="s">
        <v>149</v>
      </c>
      <c r="K10" s="103">
        <v>0.45</v>
      </c>
    </row>
    <row r="11" spans="1:11">
      <c r="A11" s="98" t="s">
        <v>1560</v>
      </c>
      <c r="C11" s="94" t="s">
        <v>1875</v>
      </c>
      <c r="D11" s="1649" t="s">
        <v>2078</v>
      </c>
      <c r="F11" s="1644" t="s">
        <v>2077</v>
      </c>
      <c r="G11" s="102">
        <v>11.4</v>
      </c>
      <c r="H11" s="102">
        <v>11.1</v>
      </c>
      <c r="I11" s="101">
        <v>10.9</v>
      </c>
      <c r="J11" s="94" t="s">
        <v>16</v>
      </c>
      <c r="K11" s="103">
        <v>0.45</v>
      </c>
    </row>
    <row r="12" spans="1:11">
      <c r="A12" s="98" t="s">
        <v>1527</v>
      </c>
      <c r="C12" s="94" t="s">
        <v>1875</v>
      </c>
      <c r="D12" s="1649" t="s">
        <v>2076</v>
      </c>
      <c r="F12" s="1644" t="s">
        <v>2075</v>
      </c>
      <c r="G12" s="102">
        <v>11.4</v>
      </c>
      <c r="H12" s="102">
        <v>11.1</v>
      </c>
      <c r="I12" s="101">
        <v>10.9</v>
      </c>
      <c r="J12" s="94" t="s">
        <v>150</v>
      </c>
      <c r="K12" s="103">
        <v>0.55000000000000004</v>
      </c>
    </row>
    <row r="13" spans="1:11">
      <c r="A13" s="98" t="s">
        <v>1464</v>
      </c>
      <c r="C13" s="94" t="s">
        <v>1875</v>
      </c>
      <c r="D13" s="1649" t="s">
        <v>2074</v>
      </c>
      <c r="F13" s="1644" t="s">
        <v>2073</v>
      </c>
      <c r="G13" s="102">
        <v>11.4</v>
      </c>
      <c r="H13" s="102">
        <v>11.1</v>
      </c>
      <c r="I13" s="101">
        <v>10.9</v>
      </c>
      <c r="J13" s="94" t="s">
        <v>151</v>
      </c>
      <c r="K13" s="103">
        <v>0.55000000000000004</v>
      </c>
    </row>
    <row r="14" spans="1:11">
      <c r="A14" s="98" t="s">
        <v>1409</v>
      </c>
      <c r="C14" s="94" t="s">
        <v>1875</v>
      </c>
      <c r="D14" s="1649" t="s">
        <v>2072</v>
      </c>
      <c r="F14" s="1644" t="s">
        <v>2071</v>
      </c>
      <c r="G14" s="102">
        <v>11.4</v>
      </c>
      <c r="H14" s="102">
        <v>11.1</v>
      </c>
      <c r="I14" s="101">
        <v>10.9</v>
      </c>
      <c r="J14" s="94" t="s">
        <v>157</v>
      </c>
      <c r="K14" s="103">
        <v>0.55000000000000004</v>
      </c>
    </row>
    <row r="15" spans="1:11">
      <c r="A15" s="98" t="s">
        <v>1349</v>
      </c>
      <c r="C15" s="94" t="s">
        <v>1875</v>
      </c>
      <c r="D15" s="1649" t="s">
        <v>2070</v>
      </c>
      <c r="F15" s="1644" t="s">
        <v>2069</v>
      </c>
      <c r="G15" s="102">
        <v>11.4</v>
      </c>
      <c r="H15" s="102">
        <v>11.1</v>
      </c>
      <c r="I15" s="101">
        <v>10.9</v>
      </c>
      <c r="J15" s="94" t="s">
        <v>152</v>
      </c>
      <c r="K15" s="103">
        <v>0.45</v>
      </c>
    </row>
    <row r="16" spans="1:11">
      <c r="A16" s="98" t="s">
        <v>1315</v>
      </c>
      <c r="C16" s="94" t="s">
        <v>1875</v>
      </c>
      <c r="D16" s="1649" t="s">
        <v>2068</v>
      </c>
      <c r="F16" s="1644" t="s">
        <v>2067</v>
      </c>
      <c r="G16" s="102">
        <v>11.4</v>
      </c>
      <c r="H16" s="102">
        <v>11.1</v>
      </c>
      <c r="I16" s="101">
        <v>10.9</v>
      </c>
      <c r="J16" s="94" t="s">
        <v>158</v>
      </c>
      <c r="K16" s="103">
        <v>0.45</v>
      </c>
    </row>
    <row r="17" spans="1:11">
      <c r="A17" s="98" t="s">
        <v>1284</v>
      </c>
      <c r="C17" s="94" t="s">
        <v>1875</v>
      </c>
      <c r="D17" s="1649" t="s">
        <v>2066</v>
      </c>
      <c r="F17" s="1644" t="s">
        <v>2065</v>
      </c>
      <c r="G17" s="102">
        <v>11.4</v>
      </c>
      <c r="H17" s="102">
        <v>11.1</v>
      </c>
      <c r="I17" s="101">
        <v>10.9</v>
      </c>
      <c r="J17" s="94" t="s">
        <v>17</v>
      </c>
      <c r="K17" s="103">
        <v>0.45</v>
      </c>
    </row>
    <row r="18" spans="1:11">
      <c r="A18" s="98" t="s">
        <v>1268</v>
      </c>
      <c r="C18" s="94" t="s">
        <v>1875</v>
      </c>
      <c r="D18" s="1649" t="s">
        <v>2064</v>
      </c>
      <c r="F18" s="1644" t="s">
        <v>2063</v>
      </c>
      <c r="G18" s="102">
        <v>11.4</v>
      </c>
      <c r="H18" s="102">
        <v>11.1</v>
      </c>
      <c r="I18" s="101">
        <v>10.9</v>
      </c>
      <c r="J18" s="94" t="s">
        <v>153</v>
      </c>
      <c r="K18" s="103">
        <v>0.55000000000000004</v>
      </c>
    </row>
    <row r="19" spans="1:11">
      <c r="A19" s="98" t="s">
        <v>1249</v>
      </c>
      <c r="C19" s="94" t="s">
        <v>1875</v>
      </c>
      <c r="D19" s="1649" t="s">
        <v>2062</v>
      </c>
      <c r="F19" s="1644" t="s">
        <v>2061</v>
      </c>
      <c r="G19" s="102">
        <v>11.4</v>
      </c>
      <c r="H19" s="102">
        <v>11.1</v>
      </c>
      <c r="I19" s="101">
        <v>10.9</v>
      </c>
      <c r="J19" s="94" t="s">
        <v>159</v>
      </c>
      <c r="K19" s="103">
        <v>0.45</v>
      </c>
    </row>
    <row r="20" spans="1:11">
      <c r="A20" s="98" t="s">
        <v>1233</v>
      </c>
      <c r="C20" s="94" t="s">
        <v>1875</v>
      </c>
      <c r="D20" s="1649" t="s">
        <v>2060</v>
      </c>
      <c r="F20" s="1644" t="s">
        <v>2059</v>
      </c>
      <c r="G20" s="102">
        <v>11.4</v>
      </c>
      <c r="H20" s="102">
        <v>11.1</v>
      </c>
      <c r="I20" s="101">
        <v>10.9</v>
      </c>
      <c r="J20" s="94" t="s">
        <v>154</v>
      </c>
      <c r="K20" s="103">
        <v>0.45</v>
      </c>
    </row>
    <row r="21" spans="1:11">
      <c r="A21" s="98" t="s">
        <v>1206</v>
      </c>
      <c r="C21" s="94" t="s">
        <v>1875</v>
      </c>
      <c r="D21" s="1649" t="s">
        <v>2058</v>
      </c>
      <c r="F21" s="1644" t="s">
        <v>2057</v>
      </c>
      <c r="G21" s="102">
        <v>11.4</v>
      </c>
      <c r="H21" s="102">
        <v>11.1</v>
      </c>
      <c r="I21" s="101">
        <v>10.9</v>
      </c>
      <c r="J21" s="94" t="s">
        <v>160</v>
      </c>
      <c r="K21" s="103">
        <v>0.45</v>
      </c>
    </row>
    <row r="22" spans="1:11">
      <c r="A22" s="98" t="s">
        <v>1131</v>
      </c>
      <c r="C22" s="94" t="s">
        <v>1875</v>
      </c>
      <c r="D22" s="1649" t="s">
        <v>2056</v>
      </c>
      <c r="F22" s="1644" t="s">
        <v>2055</v>
      </c>
      <c r="G22" s="102">
        <v>11.4</v>
      </c>
      <c r="H22" s="102">
        <v>11.1</v>
      </c>
      <c r="I22" s="101">
        <v>10.9</v>
      </c>
      <c r="J22" s="94" t="s">
        <v>155</v>
      </c>
      <c r="K22" s="103">
        <v>0.45</v>
      </c>
    </row>
    <row r="23" spans="1:11">
      <c r="A23" s="98" t="s">
        <v>1088</v>
      </c>
      <c r="C23" s="94" t="s">
        <v>1875</v>
      </c>
      <c r="D23" s="1649" t="s">
        <v>2054</v>
      </c>
      <c r="F23" s="1644" t="s">
        <v>2053</v>
      </c>
      <c r="G23" s="102">
        <v>11.4</v>
      </c>
      <c r="H23" s="102">
        <v>11.1</v>
      </c>
      <c r="I23" s="101">
        <v>10.9</v>
      </c>
      <c r="J23" s="94" t="s">
        <v>161</v>
      </c>
      <c r="K23" s="103">
        <v>0.45</v>
      </c>
    </row>
    <row r="24" spans="1:11">
      <c r="A24" s="98" t="s">
        <v>1053</v>
      </c>
      <c r="C24" s="94" t="s">
        <v>1875</v>
      </c>
      <c r="D24" s="1649" t="s">
        <v>2052</v>
      </c>
      <c r="F24" s="1644" t="s">
        <v>2051</v>
      </c>
      <c r="G24" s="102">
        <v>11.4</v>
      </c>
      <c r="H24" s="102">
        <v>11.1</v>
      </c>
      <c r="I24" s="101">
        <v>10.9</v>
      </c>
      <c r="J24" s="94" t="s">
        <v>162</v>
      </c>
      <c r="K24" s="103">
        <v>0.45</v>
      </c>
    </row>
    <row r="25" spans="1:11">
      <c r="A25" s="98" t="s">
        <v>1000</v>
      </c>
      <c r="C25" s="94" t="s">
        <v>1875</v>
      </c>
      <c r="D25" s="1649" t="s">
        <v>2050</v>
      </c>
      <c r="F25" s="1644" t="s">
        <v>2049</v>
      </c>
      <c r="G25" s="102">
        <v>11.4</v>
      </c>
      <c r="H25" s="102">
        <v>11.1</v>
      </c>
      <c r="I25" s="101">
        <v>10.9</v>
      </c>
      <c r="J25" s="94" t="s">
        <v>163</v>
      </c>
      <c r="K25" s="103">
        <v>0.7</v>
      </c>
    </row>
    <row r="26" spans="1:11" ht="14.25" thickBot="1">
      <c r="A26" s="98" t="s">
        <v>971</v>
      </c>
      <c r="C26" s="94" t="s">
        <v>1875</v>
      </c>
      <c r="D26" s="1649" t="s">
        <v>2048</v>
      </c>
      <c r="F26" s="1644" t="s">
        <v>1380</v>
      </c>
      <c r="G26" s="96">
        <v>11.12</v>
      </c>
      <c r="H26" s="96">
        <v>10.88</v>
      </c>
      <c r="I26" s="100">
        <v>10.72</v>
      </c>
      <c r="J26" s="92" t="s">
        <v>164</v>
      </c>
      <c r="K26" s="134">
        <v>0.45</v>
      </c>
    </row>
    <row r="27" spans="1:11">
      <c r="A27" s="98" t="s">
        <v>952</v>
      </c>
      <c r="C27" s="94" t="s">
        <v>1875</v>
      </c>
      <c r="D27" s="1649" t="s">
        <v>2047</v>
      </c>
      <c r="F27" s="1645" t="s">
        <v>2046</v>
      </c>
      <c r="G27" s="89">
        <v>11.12</v>
      </c>
      <c r="H27" s="89">
        <v>10.88</v>
      </c>
      <c r="I27" s="99">
        <v>10.72</v>
      </c>
    </row>
    <row r="28" spans="1:11">
      <c r="A28" s="98" t="s">
        <v>925</v>
      </c>
      <c r="C28" s="94" t="s">
        <v>1875</v>
      </c>
      <c r="D28" s="1649" t="s">
        <v>2045</v>
      </c>
      <c r="F28" s="1644" t="s">
        <v>2044</v>
      </c>
      <c r="G28" s="96">
        <v>11.12</v>
      </c>
      <c r="H28" s="96">
        <v>10.88</v>
      </c>
      <c r="I28" s="93">
        <v>10.72</v>
      </c>
    </row>
    <row r="29" spans="1:11">
      <c r="A29" s="98" t="s">
        <v>882</v>
      </c>
      <c r="C29" s="94" t="s">
        <v>1875</v>
      </c>
      <c r="D29" s="1649" t="s">
        <v>2043</v>
      </c>
      <c r="F29" s="1644" t="s">
        <v>2042</v>
      </c>
      <c r="G29" s="96">
        <v>11.12</v>
      </c>
      <c r="H29" s="96">
        <v>10.88</v>
      </c>
      <c r="I29" s="93">
        <v>10.72</v>
      </c>
    </row>
    <row r="30" spans="1:11">
      <c r="A30" s="98" t="s">
        <v>841</v>
      </c>
      <c r="C30" s="94" t="s">
        <v>1875</v>
      </c>
      <c r="D30" s="1649" t="s">
        <v>2041</v>
      </c>
      <c r="F30" s="1644" t="s">
        <v>2040</v>
      </c>
      <c r="G30" s="96">
        <v>11.12</v>
      </c>
      <c r="H30" s="96">
        <v>10.88</v>
      </c>
      <c r="I30" s="93">
        <v>10.72</v>
      </c>
    </row>
    <row r="31" spans="1:11">
      <c r="A31" s="98" t="s">
        <v>802</v>
      </c>
      <c r="C31" s="94" t="s">
        <v>1875</v>
      </c>
      <c r="D31" s="1649" t="s">
        <v>2039</v>
      </c>
      <c r="F31" s="1644" t="s">
        <v>2038</v>
      </c>
      <c r="G31" s="96">
        <v>11.12</v>
      </c>
      <c r="H31" s="96">
        <v>10.88</v>
      </c>
      <c r="I31" s="93">
        <v>10.72</v>
      </c>
    </row>
    <row r="32" spans="1:11">
      <c r="A32" s="98" t="s">
        <v>772</v>
      </c>
      <c r="C32" s="94" t="s">
        <v>1875</v>
      </c>
      <c r="D32" s="1649" t="s">
        <v>2037</v>
      </c>
      <c r="F32" s="1644" t="s">
        <v>2036</v>
      </c>
      <c r="G32" s="96">
        <v>11.12</v>
      </c>
      <c r="H32" s="96">
        <v>10.88</v>
      </c>
      <c r="I32" s="93">
        <v>10.72</v>
      </c>
    </row>
    <row r="33" spans="1:9">
      <c r="A33" s="98" t="s">
        <v>754</v>
      </c>
      <c r="C33" s="94" t="s">
        <v>1875</v>
      </c>
      <c r="D33" s="1649" t="s">
        <v>2035</v>
      </c>
      <c r="F33" s="1644" t="s">
        <v>1525</v>
      </c>
      <c r="G33" s="96">
        <v>11.05</v>
      </c>
      <c r="H33" s="96">
        <v>10.83</v>
      </c>
      <c r="I33" s="93">
        <v>10.68</v>
      </c>
    </row>
    <row r="34" spans="1:9">
      <c r="A34" s="98" t="s">
        <v>735</v>
      </c>
      <c r="C34" s="94" t="s">
        <v>1875</v>
      </c>
      <c r="D34" s="1649" t="s">
        <v>1682</v>
      </c>
      <c r="F34" s="1644" t="s">
        <v>1462</v>
      </c>
      <c r="G34" s="96">
        <v>11.05</v>
      </c>
      <c r="H34" s="96">
        <v>10.83</v>
      </c>
      <c r="I34" s="93">
        <v>10.68</v>
      </c>
    </row>
    <row r="35" spans="1:9">
      <c r="A35" s="98" t="s">
        <v>707</v>
      </c>
      <c r="C35" s="94" t="s">
        <v>1875</v>
      </c>
      <c r="D35" s="1649" t="s">
        <v>2034</v>
      </c>
      <c r="F35" s="1644" t="s">
        <v>1438</v>
      </c>
      <c r="G35" s="96">
        <v>11.05</v>
      </c>
      <c r="H35" s="96">
        <v>10.83</v>
      </c>
      <c r="I35" s="93">
        <v>10.68</v>
      </c>
    </row>
    <row r="36" spans="1:9">
      <c r="A36" s="98" t="s">
        <v>684</v>
      </c>
      <c r="C36" s="94" t="s">
        <v>1875</v>
      </c>
      <c r="D36" s="1649" t="s">
        <v>2033</v>
      </c>
      <c r="F36" s="1644" t="s">
        <v>1386</v>
      </c>
      <c r="G36" s="96">
        <v>11.05</v>
      </c>
      <c r="H36" s="96">
        <v>10.83</v>
      </c>
      <c r="I36" s="93">
        <v>10.68</v>
      </c>
    </row>
    <row r="37" spans="1:9">
      <c r="A37" s="98" t="s">
        <v>664</v>
      </c>
      <c r="C37" s="94" t="s">
        <v>1875</v>
      </c>
      <c r="D37" s="1649" t="s">
        <v>2032</v>
      </c>
      <c r="F37" s="1644" t="s">
        <v>1384</v>
      </c>
      <c r="G37" s="96">
        <v>11.05</v>
      </c>
      <c r="H37" s="96">
        <v>10.83</v>
      </c>
      <c r="I37" s="93">
        <v>10.68</v>
      </c>
    </row>
    <row r="38" spans="1:9">
      <c r="A38" s="98" t="s">
        <v>639</v>
      </c>
      <c r="C38" s="94" t="s">
        <v>1875</v>
      </c>
      <c r="D38" s="1649" t="s">
        <v>2031</v>
      </c>
      <c r="F38" s="1644" t="s">
        <v>1383</v>
      </c>
      <c r="G38" s="96">
        <v>11.05</v>
      </c>
      <c r="H38" s="96">
        <v>10.83</v>
      </c>
      <c r="I38" s="93">
        <v>10.68</v>
      </c>
    </row>
    <row r="39" spans="1:9">
      <c r="A39" s="98" t="s">
        <v>621</v>
      </c>
      <c r="C39" s="94" t="s">
        <v>1875</v>
      </c>
      <c r="D39" s="1649" t="s">
        <v>2030</v>
      </c>
      <c r="F39" s="1644" t="s">
        <v>1382</v>
      </c>
      <c r="G39" s="96">
        <v>11.05</v>
      </c>
      <c r="H39" s="96">
        <v>10.83</v>
      </c>
      <c r="I39" s="93">
        <v>10.68</v>
      </c>
    </row>
    <row r="40" spans="1:9">
      <c r="A40" s="98" t="s">
        <v>600</v>
      </c>
      <c r="C40" s="94" t="s">
        <v>1875</v>
      </c>
      <c r="D40" s="1649" t="s">
        <v>606</v>
      </c>
      <c r="F40" s="1644" t="s">
        <v>2423</v>
      </c>
      <c r="G40" s="96">
        <v>11.05</v>
      </c>
      <c r="H40" s="96">
        <v>10.83</v>
      </c>
      <c r="I40" s="93">
        <v>10.68</v>
      </c>
    </row>
    <row r="41" spans="1:9">
      <c r="A41" s="98" t="s">
        <v>565</v>
      </c>
      <c r="C41" s="94" t="s">
        <v>1875</v>
      </c>
      <c r="D41" s="1649" t="s">
        <v>2029</v>
      </c>
      <c r="F41" s="1644" t="s">
        <v>1378</v>
      </c>
      <c r="G41" s="96">
        <v>11.05</v>
      </c>
      <c r="H41" s="96">
        <v>10.83</v>
      </c>
      <c r="I41" s="93">
        <v>10.68</v>
      </c>
    </row>
    <row r="42" spans="1:9">
      <c r="A42" s="98" t="s">
        <v>503</v>
      </c>
      <c r="C42" s="94" t="s">
        <v>1875</v>
      </c>
      <c r="D42" s="1649" t="s">
        <v>2028</v>
      </c>
      <c r="F42" s="1644" t="s">
        <v>1377</v>
      </c>
      <c r="G42" s="96">
        <v>11.05</v>
      </c>
      <c r="H42" s="96">
        <v>10.83</v>
      </c>
      <c r="I42" s="93">
        <v>10.68</v>
      </c>
    </row>
    <row r="43" spans="1:9">
      <c r="A43" s="98" t="s">
        <v>482</v>
      </c>
      <c r="C43" s="94" t="s">
        <v>1875</v>
      </c>
      <c r="D43" s="1649" t="s">
        <v>2027</v>
      </c>
      <c r="F43" s="1644" t="s">
        <v>1376</v>
      </c>
      <c r="G43" s="96">
        <v>11.05</v>
      </c>
      <c r="H43" s="96">
        <v>10.83</v>
      </c>
      <c r="I43" s="93">
        <v>10.68</v>
      </c>
    </row>
    <row r="44" spans="1:9">
      <c r="A44" s="98" t="s">
        <v>460</v>
      </c>
      <c r="C44" s="94" t="s">
        <v>1875</v>
      </c>
      <c r="D44" s="1649" t="s">
        <v>2026</v>
      </c>
      <c r="F44" s="1644" t="s">
        <v>2025</v>
      </c>
      <c r="G44" s="96">
        <v>11.05</v>
      </c>
      <c r="H44" s="96">
        <v>10.83</v>
      </c>
      <c r="I44" s="93">
        <v>10.68</v>
      </c>
    </row>
    <row r="45" spans="1:9">
      <c r="A45" s="98" t="s">
        <v>414</v>
      </c>
      <c r="C45" s="94" t="s">
        <v>1875</v>
      </c>
      <c r="D45" s="1649" t="s">
        <v>2024</v>
      </c>
      <c r="F45" s="1644" t="s">
        <v>1374</v>
      </c>
      <c r="G45" s="96">
        <v>11.05</v>
      </c>
      <c r="H45" s="96">
        <v>10.83</v>
      </c>
      <c r="I45" s="93">
        <v>10.68</v>
      </c>
    </row>
    <row r="46" spans="1:9">
      <c r="A46" s="98" t="s">
        <v>395</v>
      </c>
      <c r="C46" s="94" t="s">
        <v>1875</v>
      </c>
      <c r="D46" s="1649" t="s">
        <v>2431</v>
      </c>
      <c r="F46" s="1644" t="s">
        <v>1373</v>
      </c>
      <c r="G46" s="96">
        <v>11.05</v>
      </c>
      <c r="H46" s="96">
        <v>10.83</v>
      </c>
      <c r="I46" s="93">
        <v>10.68</v>
      </c>
    </row>
    <row r="47" spans="1:9">
      <c r="A47" s="98" t="s">
        <v>368</v>
      </c>
      <c r="C47" s="94" t="s">
        <v>1875</v>
      </c>
      <c r="D47" s="1649" t="s">
        <v>2023</v>
      </c>
      <c r="F47" s="1644" t="s">
        <v>2022</v>
      </c>
      <c r="G47" s="96">
        <v>11.05</v>
      </c>
      <c r="H47" s="96">
        <v>10.83</v>
      </c>
      <c r="I47" s="93">
        <v>10.68</v>
      </c>
    </row>
    <row r="48" spans="1:9">
      <c r="A48" s="98" t="s">
        <v>324</v>
      </c>
      <c r="C48" s="94" t="s">
        <v>1875</v>
      </c>
      <c r="D48" s="1649" t="s">
        <v>2021</v>
      </c>
      <c r="F48" s="1644" t="s">
        <v>1368</v>
      </c>
      <c r="G48" s="96">
        <v>11.05</v>
      </c>
      <c r="H48" s="96">
        <v>10.83</v>
      </c>
      <c r="I48" s="93">
        <v>10.68</v>
      </c>
    </row>
    <row r="49" spans="1:9" ht="14.25" thickBot="1">
      <c r="A49" s="97" t="s">
        <v>282</v>
      </c>
      <c r="C49" s="94" t="s">
        <v>1875</v>
      </c>
      <c r="D49" s="1649" t="s">
        <v>2020</v>
      </c>
      <c r="F49" s="1644" t="s">
        <v>1365</v>
      </c>
      <c r="G49" s="96">
        <v>11.05</v>
      </c>
      <c r="H49" s="96">
        <v>10.83</v>
      </c>
      <c r="I49" s="93">
        <v>10.68</v>
      </c>
    </row>
    <row r="50" spans="1:9">
      <c r="C50" s="94" t="s">
        <v>1875</v>
      </c>
      <c r="D50" s="1649" t="s">
        <v>2019</v>
      </c>
      <c r="F50" s="1644" t="s">
        <v>1362</v>
      </c>
      <c r="G50" s="96">
        <v>11.05</v>
      </c>
      <c r="H50" s="96">
        <v>10.83</v>
      </c>
      <c r="I50" s="93">
        <v>10.68</v>
      </c>
    </row>
    <row r="51" spans="1:9">
      <c r="C51" s="94" t="s">
        <v>1875</v>
      </c>
      <c r="D51" s="1649" t="s">
        <v>2018</v>
      </c>
      <c r="F51" s="1644" t="s">
        <v>1342</v>
      </c>
      <c r="G51" s="96">
        <v>11.05</v>
      </c>
      <c r="H51" s="96">
        <v>10.83</v>
      </c>
      <c r="I51" s="93">
        <v>10.68</v>
      </c>
    </row>
    <row r="52" spans="1:9">
      <c r="C52" s="94" t="s">
        <v>1875</v>
      </c>
      <c r="D52" s="1649" t="s">
        <v>2017</v>
      </c>
      <c r="F52" s="1644" t="s">
        <v>1335</v>
      </c>
      <c r="G52" s="96">
        <v>11.05</v>
      </c>
      <c r="H52" s="96">
        <v>10.83</v>
      </c>
      <c r="I52" s="93">
        <v>10.68</v>
      </c>
    </row>
    <row r="53" spans="1:9">
      <c r="C53" s="94" t="s">
        <v>1875</v>
      </c>
      <c r="D53" s="1649" t="s">
        <v>2016</v>
      </c>
      <c r="F53" s="1644" t="s">
        <v>1052</v>
      </c>
      <c r="G53" s="96">
        <v>11.05</v>
      </c>
      <c r="H53" s="96">
        <v>10.83</v>
      </c>
      <c r="I53" s="93">
        <v>10.68</v>
      </c>
    </row>
    <row r="54" spans="1:9">
      <c r="C54" s="94" t="s">
        <v>1875</v>
      </c>
      <c r="D54" s="1649" t="s">
        <v>2015</v>
      </c>
      <c r="F54" s="1644" t="s">
        <v>1042</v>
      </c>
      <c r="G54" s="96">
        <v>11.05</v>
      </c>
      <c r="H54" s="96">
        <v>10.83</v>
      </c>
      <c r="I54" s="93">
        <v>10.68</v>
      </c>
    </row>
    <row r="55" spans="1:9">
      <c r="C55" s="94" t="s">
        <v>1875</v>
      </c>
      <c r="D55" s="1649" t="s">
        <v>2014</v>
      </c>
      <c r="F55" s="1644" t="s">
        <v>1041</v>
      </c>
      <c r="G55" s="96">
        <v>11.05</v>
      </c>
      <c r="H55" s="96">
        <v>10.83</v>
      </c>
      <c r="I55" s="93">
        <v>10.68</v>
      </c>
    </row>
    <row r="56" spans="1:9">
      <c r="C56" s="94" t="s">
        <v>1875</v>
      </c>
      <c r="D56" s="1649" t="s">
        <v>2013</v>
      </c>
      <c r="F56" s="1644" t="s">
        <v>914</v>
      </c>
      <c r="G56" s="96">
        <v>11.05</v>
      </c>
      <c r="H56" s="96">
        <v>10.83</v>
      </c>
      <c r="I56" s="93">
        <v>10.68</v>
      </c>
    </row>
    <row r="57" spans="1:9">
      <c r="C57" s="94" t="s">
        <v>1875</v>
      </c>
      <c r="D57" s="1649" t="s">
        <v>2012</v>
      </c>
      <c r="F57" s="1644" t="s">
        <v>905</v>
      </c>
      <c r="G57" s="96">
        <v>11.05</v>
      </c>
      <c r="H57" s="96">
        <v>10.83</v>
      </c>
      <c r="I57" s="93">
        <v>10.68</v>
      </c>
    </row>
    <row r="58" spans="1:9">
      <c r="C58" s="94" t="s">
        <v>1875</v>
      </c>
      <c r="D58" s="1649" t="s">
        <v>2011</v>
      </c>
      <c r="F58" s="1644" t="s">
        <v>900</v>
      </c>
      <c r="G58" s="96">
        <v>11.05</v>
      </c>
      <c r="H58" s="96">
        <v>10.83</v>
      </c>
      <c r="I58" s="93">
        <v>10.68</v>
      </c>
    </row>
    <row r="59" spans="1:9">
      <c r="C59" s="94" t="s">
        <v>1875</v>
      </c>
      <c r="D59" s="1649" t="s">
        <v>2010</v>
      </c>
      <c r="F59" s="1644" t="s">
        <v>876</v>
      </c>
      <c r="G59" s="96">
        <v>11.05</v>
      </c>
      <c r="H59" s="96">
        <v>10.83</v>
      </c>
      <c r="I59" s="93">
        <v>10.68</v>
      </c>
    </row>
    <row r="60" spans="1:9">
      <c r="C60" s="94" t="s">
        <v>1875</v>
      </c>
      <c r="D60" s="1649" t="s">
        <v>2009</v>
      </c>
      <c r="F60" s="1644" t="s">
        <v>874</v>
      </c>
      <c r="G60" s="96">
        <v>11.05</v>
      </c>
      <c r="H60" s="96">
        <v>10.83</v>
      </c>
      <c r="I60" s="93">
        <v>10.68</v>
      </c>
    </row>
    <row r="61" spans="1:9">
      <c r="C61" s="94" t="s">
        <v>1875</v>
      </c>
      <c r="D61" s="1649" t="s">
        <v>2008</v>
      </c>
      <c r="F61" s="1644" t="s">
        <v>867</v>
      </c>
      <c r="G61" s="96">
        <v>11.05</v>
      </c>
      <c r="H61" s="96">
        <v>10.83</v>
      </c>
      <c r="I61" s="93">
        <v>10.68</v>
      </c>
    </row>
    <row r="62" spans="1:9">
      <c r="C62" s="94" t="s">
        <v>1875</v>
      </c>
      <c r="D62" s="1649" t="s">
        <v>2007</v>
      </c>
      <c r="F62" s="1644" t="s">
        <v>1616</v>
      </c>
      <c r="G62" s="96">
        <v>10.84</v>
      </c>
      <c r="H62" s="96">
        <v>10.66</v>
      </c>
      <c r="I62" s="93">
        <v>10.54</v>
      </c>
    </row>
    <row r="63" spans="1:9">
      <c r="C63" s="94" t="s">
        <v>1875</v>
      </c>
      <c r="D63" s="1649" t="s">
        <v>2006</v>
      </c>
      <c r="F63" s="1644" t="s">
        <v>1503</v>
      </c>
      <c r="G63" s="96">
        <v>10.84</v>
      </c>
      <c r="H63" s="96">
        <v>10.66</v>
      </c>
      <c r="I63" s="93">
        <v>10.54</v>
      </c>
    </row>
    <row r="64" spans="1:9">
      <c r="C64" s="94" t="s">
        <v>1875</v>
      </c>
      <c r="D64" s="1649" t="s">
        <v>2005</v>
      </c>
      <c r="F64" s="1644" t="s">
        <v>2004</v>
      </c>
      <c r="G64" s="96">
        <v>10.84</v>
      </c>
      <c r="H64" s="96">
        <v>10.66</v>
      </c>
      <c r="I64" s="93">
        <v>10.54</v>
      </c>
    </row>
    <row r="65" spans="3:9">
      <c r="C65" s="94" t="s">
        <v>1875</v>
      </c>
      <c r="D65" s="1649" t="s">
        <v>2003</v>
      </c>
      <c r="F65" s="1644" t="s">
        <v>2002</v>
      </c>
      <c r="G65" s="96">
        <v>10.84</v>
      </c>
      <c r="H65" s="96">
        <v>10.66</v>
      </c>
      <c r="I65" s="93">
        <v>10.54</v>
      </c>
    </row>
    <row r="66" spans="3:9">
      <c r="C66" s="94" t="s">
        <v>1875</v>
      </c>
      <c r="D66" s="1649" t="s">
        <v>2001</v>
      </c>
      <c r="F66" s="1644" t="s">
        <v>1459</v>
      </c>
      <c r="G66" s="96">
        <v>10.84</v>
      </c>
      <c r="H66" s="96">
        <v>10.66</v>
      </c>
      <c r="I66" s="93">
        <v>10.54</v>
      </c>
    </row>
    <row r="67" spans="3:9">
      <c r="C67" s="94" t="s">
        <v>1875</v>
      </c>
      <c r="D67" s="1649" t="s">
        <v>2000</v>
      </c>
      <c r="F67" s="1644" t="s">
        <v>1453</v>
      </c>
      <c r="G67" s="96">
        <v>10.84</v>
      </c>
      <c r="H67" s="96">
        <v>10.66</v>
      </c>
      <c r="I67" s="93">
        <v>10.54</v>
      </c>
    </row>
    <row r="68" spans="3:9">
      <c r="C68" s="94" t="s">
        <v>1875</v>
      </c>
      <c r="D68" s="1649" t="s">
        <v>1999</v>
      </c>
      <c r="F68" s="1644" t="s">
        <v>1449</v>
      </c>
      <c r="G68" s="96">
        <v>10.84</v>
      </c>
      <c r="H68" s="96">
        <v>10.66</v>
      </c>
      <c r="I68" s="93">
        <v>10.54</v>
      </c>
    </row>
    <row r="69" spans="3:9">
      <c r="C69" s="94" t="s">
        <v>1875</v>
      </c>
      <c r="D69" s="1649" t="s">
        <v>1998</v>
      </c>
      <c r="F69" s="1644" t="s">
        <v>1385</v>
      </c>
      <c r="G69" s="96">
        <v>10.84</v>
      </c>
      <c r="H69" s="96">
        <v>10.66</v>
      </c>
      <c r="I69" s="93">
        <v>10.54</v>
      </c>
    </row>
    <row r="70" spans="3:9">
      <c r="C70" s="94" t="s">
        <v>1875</v>
      </c>
      <c r="D70" s="1649" t="s">
        <v>1997</v>
      </c>
      <c r="F70" s="1644" t="s">
        <v>1381</v>
      </c>
      <c r="G70" s="96">
        <v>10.84</v>
      </c>
      <c r="H70" s="96">
        <v>10.66</v>
      </c>
      <c r="I70" s="93">
        <v>10.54</v>
      </c>
    </row>
    <row r="71" spans="3:9">
      <c r="C71" s="94" t="s">
        <v>1875</v>
      </c>
      <c r="D71" s="1649" t="s">
        <v>1996</v>
      </c>
      <c r="F71" s="1644" t="s">
        <v>1370</v>
      </c>
      <c r="G71" s="96">
        <v>10.84</v>
      </c>
      <c r="H71" s="96">
        <v>10.66</v>
      </c>
      <c r="I71" s="93">
        <v>10.54</v>
      </c>
    </row>
    <row r="72" spans="3:9">
      <c r="C72" s="94" t="s">
        <v>1875</v>
      </c>
      <c r="D72" s="1649" t="s">
        <v>1995</v>
      </c>
      <c r="F72" s="1644" t="s">
        <v>1345</v>
      </c>
      <c r="G72" s="96">
        <v>10.84</v>
      </c>
      <c r="H72" s="96">
        <v>10.66</v>
      </c>
      <c r="I72" s="93">
        <v>10.54</v>
      </c>
    </row>
    <row r="73" spans="3:9">
      <c r="C73" s="94" t="s">
        <v>1875</v>
      </c>
      <c r="D73" s="1649" t="s">
        <v>1994</v>
      </c>
      <c r="F73" s="1644" t="s">
        <v>1344</v>
      </c>
      <c r="G73" s="96">
        <v>10.84</v>
      </c>
      <c r="H73" s="96">
        <v>10.66</v>
      </c>
      <c r="I73" s="93">
        <v>10.54</v>
      </c>
    </row>
    <row r="74" spans="3:9">
      <c r="C74" s="94" t="s">
        <v>1875</v>
      </c>
      <c r="D74" s="1649" t="s">
        <v>1993</v>
      </c>
      <c r="F74" s="1644" t="s">
        <v>1341</v>
      </c>
      <c r="G74" s="96">
        <v>10.84</v>
      </c>
      <c r="H74" s="96">
        <v>10.66</v>
      </c>
      <c r="I74" s="93">
        <v>10.54</v>
      </c>
    </row>
    <row r="75" spans="3:9">
      <c r="C75" s="94" t="s">
        <v>1875</v>
      </c>
      <c r="D75" s="1649" t="s">
        <v>1992</v>
      </c>
      <c r="F75" s="1644" t="s">
        <v>1338</v>
      </c>
      <c r="G75" s="96">
        <v>10.84</v>
      </c>
      <c r="H75" s="96">
        <v>10.66</v>
      </c>
      <c r="I75" s="93">
        <v>10.54</v>
      </c>
    </row>
    <row r="76" spans="3:9">
      <c r="C76" s="94" t="s">
        <v>1875</v>
      </c>
      <c r="D76" s="1649" t="s">
        <v>1991</v>
      </c>
      <c r="F76" s="1644" t="s">
        <v>1337</v>
      </c>
      <c r="G76" s="96">
        <v>10.84</v>
      </c>
      <c r="H76" s="96">
        <v>10.66</v>
      </c>
      <c r="I76" s="93">
        <v>10.54</v>
      </c>
    </row>
    <row r="77" spans="3:9">
      <c r="C77" s="94" t="s">
        <v>1875</v>
      </c>
      <c r="D77" s="1649" t="s">
        <v>1990</v>
      </c>
      <c r="F77" s="1644" t="s">
        <v>1989</v>
      </c>
      <c r="G77" s="96">
        <v>10.84</v>
      </c>
      <c r="H77" s="96">
        <v>10.66</v>
      </c>
      <c r="I77" s="93">
        <v>10.54</v>
      </c>
    </row>
    <row r="78" spans="3:9">
      <c r="C78" s="94" t="s">
        <v>1875</v>
      </c>
      <c r="D78" s="1649" t="s">
        <v>1988</v>
      </c>
      <c r="F78" s="1644" t="s">
        <v>920</v>
      </c>
      <c r="G78" s="96">
        <v>10.84</v>
      </c>
      <c r="H78" s="96">
        <v>10.66</v>
      </c>
      <c r="I78" s="93">
        <v>10.54</v>
      </c>
    </row>
    <row r="79" spans="3:9">
      <c r="C79" s="94" t="s">
        <v>1875</v>
      </c>
      <c r="D79" s="1649" t="s">
        <v>1987</v>
      </c>
      <c r="F79" s="1644" t="s">
        <v>919</v>
      </c>
      <c r="G79" s="96">
        <v>10.84</v>
      </c>
      <c r="H79" s="96">
        <v>10.66</v>
      </c>
      <c r="I79" s="93">
        <v>10.54</v>
      </c>
    </row>
    <row r="80" spans="3:9">
      <c r="C80" s="94" t="s">
        <v>1875</v>
      </c>
      <c r="D80" s="1649" t="s">
        <v>1986</v>
      </c>
      <c r="F80" s="1644" t="s">
        <v>918</v>
      </c>
      <c r="G80" s="96">
        <v>10.84</v>
      </c>
      <c r="H80" s="96">
        <v>10.66</v>
      </c>
      <c r="I80" s="93">
        <v>10.54</v>
      </c>
    </row>
    <row r="81" spans="3:9">
      <c r="C81" s="94" t="s">
        <v>1875</v>
      </c>
      <c r="D81" s="1649" t="s">
        <v>1985</v>
      </c>
      <c r="F81" s="1644" t="s">
        <v>916</v>
      </c>
      <c r="G81" s="96">
        <v>10.84</v>
      </c>
      <c r="H81" s="96">
        <v>10.66</v>
      </c>
      <c r="I81" s="93">
        <v>10.54</v>
      </c>
    </row>
    <row r="82" spans="3:9">
      <c r="C82" s="94" t="s">
        <v>1875</v>
      </c>
      <c r="D82" s="1649" t="s">
        <v>1984</v>
      </c>
      <c r="F82" s="1644" t="s">
        <v>908</v>
      </c>
      <c r="G82" s="96">
        <v>10.84</v>
      </c>
      <c r="H82" s="96">
        <v>10.66</v>
      </c>
      <c r="I82" s="93">
        <v>10.54</v>
      </c>
    </row>
    <row r="83" spans="3:9">
      <c r="C83" s="94" t="s">
        <v>1875</v>
      </c>
      <c r="D83" s="1649" t="s">
        <v>1983</v>
      </c>
      <c r="F83" s="1644" t="s">
        <v>903</v>
      </c>
      <c r="G83" s="96">
        <v>10.84</v>
      </c>
      <c r="H83" s="96">
        <v>10.66</v>
      </c>
      <c r="I83" s="93">
        <v>10.54</v>
      </c>
    </row>
    <row r="84" spans="3:9">
      <c r="C84" s="94" t="s">
        <v>1875</v>
      </c>
      <c r="D84" s="1649" t="s">
        <v>1982</v>
      </c>
      <c r="F84" s="1644" t="s">
        <v>894</v>
      </c>
      <c r="G84" s="96">
        <v>10.84</v>
      </c>
      <c r="H84" s="96">
        <v>10.66</v>
      </c>
      <c r="I84" s="93">
        <v>10.54</v>
      </c>
    </row>
    <row r="85" spans="3:9">
      <c r="C85" s="94" t="s">
        <v>1875</v>
      </c>
      <c r="D85" s="1649" t="s">
        <v>1981</v>
      </c>
      <c r="F85" s="1644" t="s">
        <v>880</v>
      </c>
      <c r="G85" s="96">
        <v>10.84</v>
      </c>
      <c r="H85" s="96">
        <v>10.66</v>
      </c>
      <c r="I85" s="93">
        <v>10.54</v>
      </c>
    </row>
    <row r="86" spans="3:9">
      <c r="C86" s="94" t="s">
        <v>1875</v>
      </c>
      <c r="D86" s="1649" t="s">
        <v>1980</v>
      </c>
      <c r="F86" s="1644" t="s">
        <v>1630</v>
      </c>
      <c r="G86" s="96">
        <v>10.7</v>
      </c>
      <c r="H86" s="96">
        <v>10.55</v>
      </c>
      <c r="I86" s="93">
        <v>10.45</v>
      </c>
    </row>
    <row r="87" spans="3:9">
      <c r="C87" s="94" t="s">
        <v>1875</v>
      </c>
      <c r="D87" s="1649" t="s">
        <v>1979</v>
      </c>
      <c r="F87" s="1644" t="s">
        <v>1629</v>
      </c>
      <c r="G87" s="96">
        <v>10.7</v>
      </c>
      <c r="H87" s="96">
        <v>10.55</v>
      </c>
      <c r="I87" s="93">
        <v>10.45</v>
      </c>
    </row>
    <row r="88" spans="3:9">
      <c r="C88" s="94" t="s">
        <v>1875</v>
      </c>
      <c r="D88" s="1649" t="s">
        <v>1978</v>
      </c>
      <c r="F88" s="1644" t="s">
        <v>1624</v>
      </c>
      <c r="G88" s="96">
        <v>10.7</v>
      </c>
      <c r="H88" s="96">
        <v>10.55</v>
      </c>
      <c r="I88" s="93">
        <v>10.45</v>
      </c>
    </row>
    <row r="89" spans="3:9">
      <c r="C89" s="94" t="s">
        <v>1875</v>
      </c>
      <c r="D89" s="1649" t="s">
        <v>1977</v>
      </c>
      <c r="F89" s="1644" t="s">
        <v>1617</v>
      </c>
      <c r="G89" s="96">
        <v>10.7</v>
      </c>
      <c r="H89" s="96">
        <v>10.55</v>
      </c>
      <c r="I89" s="93">
        <v>10.45</v>
      </c>
    </row>
    <row r="90" spans="3:9">
      <c r="C90" s="94" t="s">
        <v>1875</v>
      </c>
      <c r="D90" s="1649" t="s">
        <v>1976</v>
      </c>
      <c r="F90" s="1644" t="s">
        <v>1615</v>
      </c>
      <c r="G90" s="96">
        <v>10.7</v>
      </c>
      <c r="H90" s="96">
        <v>10.55</v>
      </c>
      <c r="I90" s="93">
        <v>10.45</v>
      </c>
    </row>
    <row r="91" spans="3:9">
      <c r="C91" s="94" t="s">
        <v>1875</v>
      </c>
      <c r="D91" s="1649" t="s">
        <v>1975</v>
      </c>
      <c r="F91" s="1644" t="s">
        <v>1611</v>
      </c>
      <c r="G91" s="96">
        <v>10.7</v>
      </c>
      <c r="H91" s="96">
        <v>10.55</v>
      </c>
      <c r="I91" s="93">
        <v>10.45</v>
      </c>
    </row>
    <row r="92" spans="3:9">
      <c r="C92" s="94" t="s">
        <v>1875</v>
      </c>
      <c r="D92" s="1649" t="s">
        <v>1974</v>
      </c>
      <c r="F92" s="1644" t="s">
        <v>1522</v>
      </c>
      <c r="G92" s="96">
        <v>10.7</v>
      </c>
      <c r="H92" s="96">
        <v>10.55</v>
      </c>
      <c r="I92" s="93">
        <v>10.45</v>
      </c>
    </row>
    <row r="93" spans="3:9">
      <c r="C93" s="94" t="s">
        <v>1875</v>
      </c>
      <c r="D93" s="1649" t="s">
        <v>1973</v>
      </c>
      <c r="F93" s="1644" t="s">
        <v>1508</v>
      </c>
      <c r="G93" s="96">
        <v>10.7</v>
      </c>
      <c r="H93" s="96">
        <v>10.55</v>
      </c>
      <c r="I93" s="93">
        <v>10.45</v>
      </c>
    </row>
    <row r="94" spans="3:9">
      <c r="C94" s="94" t="s">
        <v>1875</v>
      </c>
      <c r="D94" s="1649" t="s">
        <v>1972</v>
      </c>
      <c r="F94" s="1644" t="s">
        <v>1505</v>
      </c>
      <c r="G94" s="96">
        <v>10.7</v>
      </c>
      <c r="H94" s="96">
        <v>10.55</v>
      </c>
      <c r="I94" s="93">
        <v>10.45</v>
      </c>
    </row>
    <row r="95" spans="3:9">
      <c r="C95" s="94" t="s">
        <v>1875</v>
      </c>
      <c r="D95" s="1649" t="s">
        <v>1971</v>
      </c>
      <c r="F95" s="1644" t="s">
        <v>1500</v>
      </c>
      <c r="G95" s="96">
        <v>10.7</v>
      </c>
      <c r="H95" s="96">
        <v>10.55</v>
      </c>
      <c r="I95" s="93">
        <v>10.45</v>
      </c>
    </row>
    <row r="96" spans="3:9">
      <c r="C96" s="94" t="s">
        <v>1875</v>
      </c>
      <c r="D96" s="1649" t="s">
        <v>1970</v>
      </c>
      <c r="F96" s="1644" t="s">
        <v>1496</v>
      </c>
      <c r="G96" s="96">
        <v>10.7</v>
      </c>
      <c r="H96" s="96">
        <v>10.55</v>
      </c>
      <c r="I96" s="93">
        <v>10.45</v>
      </c>
    </row>
    <row r="97" spans="3:9">
      <c r="C97" s="94" t="s">
        <v>1875</v>
      </c>
      <c r="D97" s="1649" t="s">
        <v>1969</v>
      </c>
      <c r="F97" s="1644" t="s">
        <v>1487</v>
      </c>
      <c r="G97" s="96">
        <v>10.7</v>
      </c>
      <c r="H97" s="96">
        <v>10.55</v>
      </c>
      <c r="I97" s="93">
        <v>10.45</v>
      </c>
    </row>
    <row r="98" spans="3:9">
      <c r="C98" s="94" t="s">
        <v>1875</v>
      </c>
      <c r="D98" s="1649" t="s">
        <v>1968</v>
      </c>
      <c r="F98" s="1644" t="s">
        <v>1460</v>
      </c>
      <c r="G98" s="96">
        <v>10.7</v>
      </c>
      <c r="H98" s="96">
        <v>10.55</v>
      </c>
      <c r="I98" s="93">
        <v>10.45</v>
      </c>
    </row>
    <row r="99" spans="3:9">
      <c r="C99" s="94" t="s">
        <v>1875</v>
      </c>
      <c r="D99" s="1649" t="s">
        <v>1967</v>
      </c>
      <c r="F99" s="1644" t="s">
        <v>1456</v>
      </c>
      <c r="G99" s="96">
        <v>10.7</v>
      </c>
      <c r="H99" s="96">
        <v>10.55</v>
      </c>
      <c r="I99" s="93">
        <v>10.45</v>
      </c>
    </row>
    <row r="100" spans="3:9">
      <c r="C100" s="94" t="s">
        <v>1875</v>
      </c>
      <c r="D100" s="1649" t="s">
        <v>1966</v>
      </c>
      <c r="F100" s="1644" t="s">
        <v>1452</v>
      </c>
      <c r="G100" s="96">
        <v>10.7</v>
      </c>
      <c r="H100" s="96">
        <v>10.55</v>
      </c>
      <c r="I100" s="93">
        <v>10.45</v>
      </c>
    </row>
    <row r="101" spans="3:9">
      <c r="C101" s="94" t="s">
        <v>1875</v>
      </c>
      <c r="D101" s="1649" t="s">
        <v>1965</v>
      </c>
      <c r="F101" s="1644" t="s">
        <v>1446</v>
      </c>
      <c r="G101" s="96">
        <v>10.7</v>
      </c>
      <c r="H101" s="96">
        <v>10.55</v>
      </c>
      <c r="I101" s="93">
        <v>10.45</v>
      </c>
    </row>
    <row r="102" spans="3:9">
      <c r="C102" s="94" t="s">
        <v>1875</v>
      </c>
      <c r="D102" s="1649" t="s">
        <v>1964</v>
      </c>
      <c r="F102" s="1644" t="s">
        <v>1444</v>
      </c>
      <c r="G102" s="96">
        <v>10.7</v>
      </c>
      <c r="H102" s="96">
        <v>10.55</v>
      </c>
      <c r="I102" s="93">
        <v>10.45</v>
      </c>
    </row>
    <row r="103" spans="3:9">
      <c r="C103" s="94" t="s">
        <v>1875</v>
      </c>
      <c r="D103" s="1649" t="s">
        <v>1963</v>
      </c>
      <c r="F103" s="1644" t="s">
        <v>1437</v>
      </c>
      <c r="G103" s="96">
        <v>10.7</v>
      </c>
      <c r="H103" s="96">
        <v>10.55</v>
      </c>
      <c r="I103" s="93">
        <v>10.45</v>
      </c>
    </row>
    <row r="104" spans="3:9">
      <c r="C104" s="94" t="s">
        <v>1875</v>
      </c>
      <c r="D104" s="1649" t="s">
        <v>1962</v>
      </c>
      <c r="F104" s="1644" t="s">
        <v>1436</v>
      </c>
      <c r="G104" s="96">
        <v>10.7</v>
      </c>
      <c r="H104" s="96">
        <v>10.55</v>
      </c>
      <c r="I104" s="93">
        <v>10.45</v>
      </c>
    </row>
    <row r="105" spans="3:9">
      <c r="C105" s="94" t="s">
        <v>1875</v>
      </c>
      <c r="D105" s="1649" t="s">
        <v>1961</v>
      </c>
      <c r="F105" s="1644" t="s">
        <v>1434</v>
      </c>
      <c r="G105" s="96">
        <v>10.7</v>
      </c>
      <c r="H105" s="96">
        <v>10.55</v>
      </c>
      <c r="I105" s="93">
        <v>10.45</v>
      </c>
    </row>
    <row r="106" spans="3:9">
      <c r="C106" s="94" t="s">
        <v>1875</v>
      </c>
      <c r="D106" s="1649" t="s">
        <v>1960</v>
      </c>
      <c r="F106" s="1644" t="s">
        <v>1424</v>
      </c>
      <c r="G106" s="96">
        <v>10.7</v>
      </c>
      <c r="H106" s="96">
        <v>10.55</v>
      </c>
      <c r="I106" s="93">
        <v>10.45</v>
      </c>
    </row>
    <row r="107" spans="3:9">
      <c r="C107" s="94" t="s">
        <v>1875</v>
      </c>
      <c r="D107" s="1649" t="s">
        <v>1959</v>
      </c>
      <c r="F107" s="1644" t="s">
        <v>1958</v>
      </c>
      <c r="G107" s="96">
        <v>10.7</v>
      </c>
      <c r="H107" s="96">
        <v>10.55</v>
      </c>
      <c r="I107" s="93">
        <v>10.45</v>
      </c>
    </row>
    <row r="108" spans="3:9">
      <c r="C108" s="94" t="s">
        <v>1875</v>
      </c>
      <c r="D108" s="1649" t="s">
        <v>1957</v>
      </c>
      <c r="F108" s="1644" t="s">
        <v>1363</v>
      </c>
      <c r="G108" s="96">
        <v>10.7</v>
      </c>
      <c r="H108" s="96">
        <v>10.55</v>
      </c>
      <c r="I108" s="93">
        <v>10.45</v>
      </c>
    </row>
    <row r="109" spans="3:9">
      <c r="C109" s="94" t="s">
        <v>1875</v>
      </c>
      <c r="D109" s="1649" t="s">
        <v>1956</v>
      </c>
      <c r="F109" s="1644" t="s">
        <v>1360</v>
      </c>
      <c r="G109" s="96">
        <v>10.7</v>
      </c>
      <c r="H109" s="96">
        <v>10.55</v>
      </c>
      <c r="I109" s="93">
        <v>10.45</v>
      </c>
    </row>
    <row r="110" spans="3:9">
      <c r="C110" s="94" t="s">
        <v>1875</v>
      </c>
      <c r="D110" s="1649" t="s">
        <v>1955</v>
      </c>
      <c r="F110" s="1644" t="s">
        <v>1343</v>
      </c>
      <c r="G110" s="96">
        <v>10.7</v>
      </c>
      <c r="H110" s="96">
        <v>10.55</v>
      </c>
      <c r="I110" s="93">
        <v>10.45</v>
      </c>
    </row>
    <row r="111" spans="3:9">
      <c r="C111" s="94" t="s">
        <v>1875</v>
      </c>
      <c r="D111" s="1649" t="s">
        <v>1954</v>
      </c>
      <c r="F111" s="1644" t="s">
        <v>1340</v>
      </c>
      <c r="G111" s="96">
        <v>10.7</v>
      </c>
      <c r="H111" s="96">
        <v>10.55</v>
      </c>
      <c r="I111" s="93">
        <v>10.45</v>
      </c>
    </row>
    <row r="112" spans="3:9">
      <c r="C112" s="94" t="s">
        <v>1875</v>
      </c>
      <c r="D112" s="1649" t="s">
        <v>1953</v>
      </c>
      <c r="F112" s="1644" t="s">
        <v>1339</v>
      </c>
      <c r="G112" s="96">
        <v>10.7</v>
      </c>
      <c r="H112" s="96">
        <v>10.55</v>
      </c>
      <c r="I112" s="93">
        <v>10.45</v>
      </c>
    </row>
    <row r="113" spans="3:9">
      <c r="C113" s="94" t="s">
        <v>1875</v>
      </c>
      <c r="D113" s="1649" t="s">
        <v>1952</v>
      </c>
      <c r="F113" s="1644" t="s">
        <v>1334</v>
      </c>
      <c r="G113" s="96">
        <v>10.7</v>
      </c>
      <c r="H113" s="96">
        <v>10.55</v>
      </c>
      <c r="I113" s="93">
        <v>10.45</v>
      </c>
    </row>
    <row r="114" spans="3:9">
      <c r="C114" s="94" t="s">
        <v>1875</v>
      </c>
      <c r="D114" s="1649" t="s">
        <v>1951</v>
      </c>
      <c r="F114" s="1644" t="s">
        <v>1333</v>
      </c>
      <c r="G114" s="96">
        <v>10.7</v>
      </c>
      <c r="H114" s="96">
        <v>10.55</v>
      </c>
      <c r="I114" s="93">
        <v>10.45</v>
      </c>
    </row>
    <row r="115" spans="3:9">
      <c r="C115" s="94" t="s">
        <v>1875</v>
      </c>
      <c r="D115" s="1649" t="s">
        <v>1950</v>
      </c>
      <c r="F115" s="1644" t="s">
        <v>1331</v>
      </c>
      <c r="G115" s="96">
        <v>10.7</v>
      </c>
      <c r="H115" s="96">
        <v>10.55</v>
      </c>
      <c r="I115" s="93">
        <v>10.45</v>
      </c>
    </row>
    <row r="116" spans="3:9">
      <c r="C116" s="94" t="s">
        <v>1875</v>
      </c>
      <c r="D116" s="1649" t="s">
        <v>1949</v>
      </c>
      <c r="F116" s="1644" t="s">
        <v>1329</v>
      </c>
      <c r="G116" s="96">
        <v>10.7</v>
      </c>
      <c r="H116" s="96">
        <v>10.55</v>
      </c>
      <c r="I116" s="93">
        <v>10.45</v>
      </c>
    </row>
    <row r="117" spans="3:9">
      <c r="C117" s="94" t="s">
        <v>1875</v>
      </c>
      <c r="D117" s="1649" t="s">
        <v>1948</v>
      </c>
      <c r="F117" s="1644" t="s">
        <v>1328</v>
      </c>
      <c r="G117" s="96">
        <v>10.7</v>
      </c>
      <c r="H117" s="96">
        <v>10.55</v>
      </c>
      <c r="I117" s="93">
        <v>10.45</v>
      </c>
    </row>
    <row r="118" spans="3:9">
      <c r="C118" s="94" t="s">
        <v>1875</v>
      </c>
      <c r="D118" s="1649" t="s">
        <v>1947</v>
      </c>
      <c r="F118" s="1644" t="s">
        <v>1327</v>
      </c>
      <c r="G118" s="96">
        <v>10.7</v>
      </c>
      <c r="H118" s="96">
        <v>10.55</v>
      </c>
      <c r="I118" s="93">
        <v>10.45</v>
      </c>
    </row>
    <row r="119" spans="3:9">
      <c r="C119" s="94" t="s">
        <v>1875</v>
      </c>
      <c r="D119" s="1649" t="s">
        <v>1946</v>
      </c>
      <c r="F119" s="1644" t="s">
        <v>1316</v>
      </c>
      <c r="G119" s="96">
        <v>10.7</v>
      </c>
      <c r="H119" s="96">
        <v>10.55</v>
      </c>
      <c r="I119" s="93">
        <v>10.45</v>
      </c>
    </row>
    <row r="120" spans="3:9">
      <c r="C120" s="94" t="s">
        <v>1875</v>
      </c>
      <c r="D120" s="1649" t="s">
        <v>1945</v>
      </c>
      <c r="F120" s="1644" t="s">
        <v>1028</v>
      </c>
      <c r="G120" s="96">
        <v>10.7</v>
      </c>
      <c r="H120" s="96">
        <v>10.55</v>
      </c>
      <c r="I120" s="93">
        <v>10.45</v>
      </c>
    </row>
    <row r="121" spans="3:9">
      <c r="C121" s="94" t="s">
        <v>1875</v>
      </c>
      <c r="D121" s="1649" t="s">
        <v>1944</v>
      </c>
      <c r="F121" s="1644" t="s">
        <v>1024</v>
      </c>
      <c r="G121" s="96">
        <v>10.7</v>
      </c>
      <c r="H121" s="96">
        <v>10.55</v>
      </c>
      <c r="I121" s="93">
        <v>10.45</v>
      </c>
    </row>
    <row r="122" spans="3:9">
      <c r="C122" s="94" t="s">
        <v>1875</v>
      </c>
      <c r="D122" s="1649" t="s">
        <v>1943</v>
      </c>
      <c r="F122" s="1644" t="s">
        <v>1942</v>
      </c>
      <c r="G122" s="96">
        <v>10.7</v>
      </c>
      <c r="H122" s="96">
        <v>10.55</v>
      </c>
      <c r="I122" s="93">
        <v>10.45</v>
      </c>
    </row>
    <row r="123" spans="3:9">
      <c r="C123" s="94" t="s">
        <v>1875</v>
      </c>
      <c r="D123" s="1649" t="s">
        <v>1941</v>
      </c>
      <c r="F123" s="1644" t="s">
        <v>969</v>
      </c>
      <c r="G123" s="96">
        <v>10.7</v>
      </c>
      <c r="H123" s="96">
        <v>10.55</v>
      </c>
      <c r="I123" s="93">
        <v>10.45</v>
      </c>
    </row>
    <row r="124" spans="3:9">
      <c r="C124" s="94" t="s">
        <v>1875</v>
      </c>
      <c r="D124" s="1649" t="s">
        <v>1940</v>
      </c>
      <c r="F124" s="1644" t="s">
        <v>965</v>
      </c>
      <c r="G124" s="96">
        <v>10.7</v>
      </c>
      <c r="H124" s="96">
        <v>10.55</v>
      </c>
      <c r="I124" s="93">
        <v>10.45</v>
      </c>
    </row>
    <row r="125" spans="3:9">
      <c r="C125" s="94" t="s">
        <v>1875</v>
      </c>
      <c r="D125" s="1649" t="s">
        <v>1939</v>
      </c>
      <c r="F125" s="1644" t="s">
        <v>1938</v>
      </c>
      <c r="G125" s="96">
        <v>10.7</v>
      </c>
      <c r="H125" s="96">
        <v>10.55</v>
      </c>
      <c r="I125" s="93">
        <v>10.45</v>
      </c>
    </row>
    <row r="126" spans="3:9">
      <c r="C126" s="94" t="s">
        <v>1875</v>
      </c>
      <c r="D126" s="1649" t="s">
        <v>1937</v>
      </c>
      <c r="F126" s="1644" t="s">
        <v>950</v>
      </c>
      <c r="G126" s="96">
        <v>10.7</v>
      </c>
      <c r="H126" s="96">
        <v>10.55</v>
      </c>
      <c r="I126" s="93">
        <v>10.45</v>
      </c>
    </row>
    <row r="127" spans="3:9">
      <c r="C127" s="94" t="s">
        <v>1875</v>
      </c>
      <c r="D127" s="1649" t="s">
        <v>1936</v>
      </c>
      <c r="F127" s="1644" t="s">
        <v>941</v>
      </c>
      <c r="G127" s="96">
        <v>10.7</v>
      </c>
      <c r="H127" s="96">
        <v>10.55</v>
      </c>
      <c r="I127" s="93">
        <v>10.45</v>
      </c>
    </row>
    <row r="128" spans="3:9">
      <c r="C128" s="94" t="s">
        <v>1875</v>
      </c>
      <c r="D128" s="1649" t="s">
        <v>1935</v>
      </c>
      <c r="F128" s="1644" t="s">
        <v>922</v>
      </c>
      <c r="G128" s="96">
        <v>10.7</v>
      </c>
      <c r="H128" s="96">
        <v>10.55</v>
      </c>
      <c r="I128" s="93">
        <v>10.45</v>
      </c>
    </row>
    <row r="129" spans="3:9">
      <c r="C129" s="94" t="s">
        <v>1875</v>
      </c>
      <c r="D129" s="1649" t="s">
        <v>1934</v>
      </c>
      <c r="F129" s="1644" t="s">
        <v>913</v>
      </c>
      <c r="G129" s="96">
        <v>10.7</v>
      </c>
      <c r="H129" s="96">
        <v>10.55</v>
      </c>
      <c r="I129" s="93">
        <v>10.45</v>
      </c>
    </row>
    <row r="130" spans="3:9">
      <c r="C130" s="94" t="s">
        <v>1875</v>
      </c>
      <c r="D130" s="1649" t="s">
        <v>1933</v>
      </c>
      <c r="F130" s="1644" t="s">
        <v>912</v>
      </c>
      <c r="G130" s="96">
        <v>10.7</v>
      </c>
      <c r="H130" s="96">
        <v>10.55</v>
      </c>
      <c r="I130" s="93">
        <v>10.45</v>
      </c>
    </row>
    <row r="131" spans="3:9">
      <c r="C131" s="94" t="s">
        <v>1875</v>
      </c>
      <c r="D131" s="1649" t="s">
        <v>1932</v>
      </c>
      <c r="F131" s="1644" t="s">
        <v>911</v>
      </c>
      <c r="G131" s="96">
        <v>10.7</v>
      </c>
      <c r="H131" s="96">
        <v>10.55</v>
      </c>
      <c r="I131" s="93">
        <v>10.45</v>
      </c>
    </row>
    <row r="132" spans="3:9">
      <c r="C132" s="94" t="s">
        <v>1875</v>
      </c>
      <c r="D132" s="1649" t="s">
        <v>1931</v>
      </c>
      <c r="F132" s="1644" t="s">
        <v>906</v>
      </c>
      <c r="G132" s="96">
        <v>10.7</v>
      </c>
      <c r="H132" s="96">
        <v>10.55</v>
      </c>
      <c r="I132" s="93">
        <v>10.45</v>
      </c>
    </row>
    <row r="133" spans="3:9">
      <c r="C133" s="94" t="s">
        <v>1875</v>
      </c>
      <c r="D133" s="1649" t="s">
        <v>1930</v>
      </c>
      <c r="F133" s="1644" t="s">
        <v>899</v>
      </c>
      <c r="G133" s="96">
        <v>10.7</v>
      </c>
      <c r="H133" s="96">
        <v>10.55</v>
      </c>
      <c r="I133" s="93">
        <v>10.45</v>
      </c>
    </row>
    <row r="134" spans="3:9">
      <c r="C134" s="94" t="s">
        <v>1875</v>
      </c>
      <c r="D134" s="1649" t="s">
        <v>1929</v>
      </c>
      <c r="F134" s="1644" t="s">
        <v>898</v>
      </c>
      <c r="G134" s="96">
        <v>10.7</v>
      </c>
      <c r="H134" s="96">
        <v>10.55</v>
      </c>
      <c r="I134" s="93">
        <v>10.45</v>
      </c>
    </row>
    <row r="135" spans="3:9">
      <c r="C135" s="94" t="s">
        <v>1875</v>
      </c>
      <c r="D135" s="1649" t="s">
        <v>1928</v>
      </c>
      <c r="F135" s="1644" t="s">
        <v>896</v>
      </c>
      <c r="G135" s="96">
        <v>10.7</v>
      </c>
      <c r="H135" s="96">
        <v>10.55</v>
      </c>
      <c r="I135" s="93">
        <v>10.45</v>
      </c>
    </row>
    <row r="136" spans="3:9">
      <c r="C136" s="94" t="s">
        <v>1875</v>
      </c>
      <c r="D136" s="1649" t="s">
        <v>1927</v>
      </c>
      <c r="F136" s="1644" t="s">
        <v>893</v>
      </c>
      <c r="G136" s="96">
        <v>10.7</v>
      </c>
      <c r="H136" s="96">
        <v>10.55</v>
      </c>
      <c r="I136" s="93">
        <v>10.45</v>
      </c>
    </row>
    <row r="137" spans="3:9">
      <c r="C137" s="94" t="s">
        <v>1875</v>
      </c>
      <c r="D137" s="1649" t="s">
        <v>1926</v>
      </c>
      <c r="F137" s="1644" t="s">
        <v>878</v>
      </c>
      <c r="G137" s="96">
        <v>10.7</v>
      </c>
      <c r="H137" s="96">
        <v>10.55</v>
      </c>
      <c r="I137" s="93">
        <v>10.45</v>
      </c>
    </row>
    <row r="138" spans="3:9">
      <c r="C138" s="94" t="s">
        <v>1875</v>
      </c>
      <c r="D138" s="1649" t="s">
        <v>1925</v>
      </c>
      <c r="F138" s="1644" t="s">
        <v>873</v>
      </c>
      <c r="G138" s="96">
        <v>10.7</v>
      </c>
      <c r="H138" s="96">
        <v>10.55</v>
      </c>
      <c r="I138" s="93">
        <v>10.45</v>
      </c>
    </row>
    <row r="139" spans="3:9">
      <c r="C139" s="94" t="s">
        <v>1875</v>
      </c>
      <c r="D139" s="1649" t="s">
        <v>1924</v>
      </c>
      <c r="F139" s="1644" t="s">
        <v>864</v>
      </c>
      <c r="G139" s="96">
        <v>10.7</v>
      </c>
      <c r="H139" s="96">
        <v>10.55</v>
      </c>
      <c r="I139" s="93">
        <v>10.45</v>
      </c>
    </row>
    <row r="140" spans="3:9">
      <c r="C140" s="94" t="s">
        <v>1875</v>
      </c>
      <c r="D140" s="1649" t="s">
        <v>1923</v>
      </c>
      <c r="F140" s="1644" t="s">
        <v>862</v>
      </c>
      <c r="G140" s="96">
        <v>10.7</v>
      </c>
      <c r="H140" s="96">
        <v>10.55</v>
      </c>
      <c r="I140" s="93">
        <v>10.45</v>
      </c>
    </row>
    <row r="141" spans="3:9">
      <c r="C141" s="94" t="s">
        <v>1875</v>
      </c>
      <c r="D141" s="1649" t="s">
        <v>1922</v>
      </c>
      <c r="F141" s="1644" t="s">
        <v>705</v>
      </c>
      <c r="G141" s="96">
        <v>10.7</v>
      </c>
      <c r="H141" s="96">
        <v>10.55</v>
      </c>
      <c r="I141" s="93">
        <v>10.45</v>
      </c>
    </row>
    <row r="142" spans="3:9">
      <c r="C142" s="94" t="s">
        <v>1875</v>
      </c>
      <c r="D142" s="1649" t="s">
        <v>1921</v>
      </c>
      <c r="F142" s="1644" t="s">
        <v>692</v>
      </c>
      <c r="G142" s="96">
        <v>10.7</v>
      </c>
      <c r="H142" s="96">
        <v>10.55</v>
      </c>
      <c r="I142" s="93">
        <v>10.45</v>
      </c>
    </row>
    <row r="143" spans="3:9">
      <c r="C143" s="94" t="s">
        <v>1875</v>
      </c>
      <c r="D143" s="1649" t="s">
        <v>1920</v>
      </c>
      <c r="F143" s="1644" t="s">
        <v>1919</v>
      </c>
      <c r="G143" s="96">
        <v>10.7</v>
      </c>
      <c r="H143" s="96">
        <v>10.55</v>
      </c>
      <c r="I143" s="93">
        <v>10.45</v>
      </c>
    </row>
    <row r="144" spans="3:9">
      <c r="C144" s="94" t="s">
        <v>1875</v>
      </c>
      <c r="D144" s="1649" t="s">
        <v>1918</v>
      </c>
      <c r="F144" s="1644" t="s">
        <v>1917</v>
      </c>
      <c r="G144" s="96">
        <v>10.7</v>
      </c>
      <c r="H144" s="96">
        <v>10.55</v>
      </c>
      <c r="I144" s="93">
        <v>10.45</v>
      </c>
    </row>
    <row r="145" spans="3:9">
      <c r="C145" s="94" t="s">
        <v>1875</v>
      </c>
      <c r="D145" s="1649" t="s">
        <v>1916</v>
      </c>
      <c r="F145" s="1644" t="s">
        <v>1793</v>
      </c>
      <c r="G145" s="96">
        <v>10.42</v>
      </c>
      <c r="H145" s="96">
        <v>10.33</v>
      </c>
      <c r="I145" s="93">
        <v>10.27</v>
      </c>
    </row>
    <row r="146" spans="3:9">
      <c r="C146" s="94" t="s">
        <v>1875</v>
      </c>
      <c r="D146" s="1649" t="s">
        <v>784</v>
      </c>
      <c r="F146" s="1644" t="s">
        <v>1915</v>
      </c>
      <c r="G146" s="96">
        <v>10.42</v>
      </c>
      <c r="H146" s="96">
        <v>10.33</v>
      </c>
      <c r="I146" s="93">
        <v>10.27</v>
      </c>
    </row>
    <row r="147" spans="3:9">
      <c r="C147" s="94" t="s">
        <v>1875</v>
      </c>
      <c r="D147" s="1649" t="s">
        <v>1914</v>
      </c>
      <c r="F147" s="1644" t="s">
        <v>1628</v>
      </c>
      <c r="G147" s="96">
        <v>10.42</v>
      </c>
      <c r="H147" s="96">
        <v>10.33</v>
      </c>
      <c r="I147" s="93">
        <v>10.27</v>
      </c>
    </row>
    <row r="148" spans="3:9">
      <c r="C148" s="94" t="s">
        <v>1875</v>
      </c>
      <c r="D148" s="1649" t="s">
        <v>1913</v>
      </c>
      <c r="F148" s="1644" t="s">
        <v>1627</v>
      </c>
      <c r="G148" s="96">
        <v>10.42</v>
      </c>
      <c r="H148" s="96">
        <v>10.33</v>
      </c>
      <c r="I148" s="93">
        <v>10.27</v>
      </c>
    </row>
    <row r="149" spans="3:9">
      <c r="C149" s="94" t="s">
        <v>1875</v>
      </c>
      <c r="D149" s="1649" t="s">
        <v>1912</v>
      </c>
      <c r="F149" s="1644" t="s">
        <v>1585</v>
      </c>
      <c r="G149" s="96">
        <v>10.42</v>
      </c>
      <c r="H149" s="96">
        <v>10.33</v>
      </c>
      <c r="I149" s="93">
        <v>10.27</v>
      </c>
    </row>
    <row r="150" spans="3:9">
      <c r="C150" s="94" t="s">
        <v>1875</v>
      </c>
      <c r="D150" s="1649" t="s">
        <v>1911</v>
      </c>
      <c r="F150" s="1644" t="s">
        <v>1584</v>
      </c>
      <c r="G150" s="96">
        <v>10.42</v>
      </c>
      <c r="H150" s="96">
        <v>10.33</v>
      </c>
      <c r="I150" s="93">
        <v>10.27</v>
      </c>
    </row>
    <row r="151" spans="3:9">
      <c r="C151" s="94" t="s">
        <v>1875</v>
      </c>
      <c r="D151" s="1649" t="s">
        <v>1910</v>
      </c>
      <c r="F151" s="1644" t="s">
        <v>1564</v>
      </c>
      <c r="G151" s="96">
        <v>10.42</v>
      </c>
      <c r="H151" s="96">
        <v>10.33</v>
      </c>
      <c r="I151" s="93">
        <v>10.27</v>
      </c>
    </row>
    <row r="152" spans="3:9">
      <c r="C152" s="94" t="s">
        <v>1875</v>
      </c>
      <c r="D152" s="1649" t="s">
        <v>1909</v>
      </c>
      <c r="F152" s="1644" t="s">
        <v>1557</v>
      </c>
      <c r="G152" s="96">
        <v>10.42</v>
      </c>
      <c r="H152" s="96">
        <v>10.33</v>
      </c>
      <c r="I152" s="93">
        <v>10.27</v>
      </c>
    </row>
    <row r="153" spans="3:9">
      <c r="C153" s="94" t="s">
        <v>1875</v>
      </c>
      <c r="D153" s="1649" t="s">
        <v>1908</v>
      </c>
      <c r="F153" s="1644" t="s">
        <v>1524</v>
      </c>
      <c r="G153" s="96">
        <v>10.42</v>
      </c>
      <c r="H153" s="96">
        <v>10.33</v>
      </c>
      <c r="I153" s="93">
        <v>10.27</v>
      </c>
    </row>
    <row r="154" spans="3:9">
      <c r="C154" s="94" t="s">
        <v>1875</v>
      </c>
      <c r="D154" s="1649" t="s">
        <v>1907</v>
      </c>
      <c r="F154" s="1644" t="s">
        <v>1521</v>
      </c>
      <c r="G154" s="96">
        <v>10.42</v>
      </c>
      <c r="H154" s="96">
        <v>10.33</v>
      </c>
      <c r="I154" s="93">
        <v>10.27</v>
      </c>
    </row>
    <row r="155" spans="3:9">
      <c r="C155" s="94" t="s">
        <v>1875</v>
      </c>
      <c r="D155" s="1649" t="s">
        <v>1906</v>
      </c>
      <c r="F155" s="1644" t="s">
        <v>1519</v>
      </c>
      <c r="G155" s="96">
        <v>10.42</v>
      </c>
      <c r="H155" s="96">
        <v>10.33</v>
      </c>
      <c r="I155" s="93">
        <v>10.27</v>
      </c>
    </row>
    <row r="156" spans="3:9">
      <c r="C156" s="94" t="s">
        <v>1875</v>
      </c>
      <c r="D156" s="1649" t="s">
        <v>1905</v>
      </c>
      <c r="F156" s="1644" t="s">
        <v>1904</v>
      </c>
      <c r="G156" s="96">
        <v>10.42</v>
      </c>
      <c r="H156" s="96">
        <v>10.33</v>
      </c>
      <c r="I156" s="93">
        <v>10.27</v>
      </c>
    </row>
    <row r="157" spans="3:9">
      <c r="C157" s="94" t="s">
        <v>1875</v>
      </c>
      <c r="D157" s="1649" t="s">
        <v>1903</v>
      </c>
      <c r="F157" s="1644" t="s">
        <v>1517</v>
      </c>
      <c r="G157" s="96">
        <v>10.42</v>
      </c>
      <c r="H157" s="96">
        <v>10.33</v>
      </c>
      <c r="I157" s="93">
        <v>10.27</v>
      </c>
    </row>
    <row r="158" spans="3:9">
      <c r="C158" s="94" t="s">
        <v>1875</v>
      </c>
      <c r="D158" s="1649" t="s">
        <v>2432</v>
      </c>
      <c r="F158" s="1644" t="s">
        <v>1515</v>
      </c>
      <c r="G158" s="96">
        <v>10.42</v>
      </c>
      <c r="H158" s="96">
        <v>10.33</v>
      </c>
      <c r="I158" s="93">
        <v>10.27</v>
      </c>
    </row>
    <row r="159" spans="3:9">
      <c r="C159" s="94" t="s">
        <v>1875</v>
      </c>
      <c r="D159" s="1649" t="s">
        <v>1902</v>
      </c>
      <c r="F159" s="1644" t="s">
        <v>1514</v>
      </c>
      <c r="G159" s="96">
        <v>10.42</v>
      </c>
      <c r="H159" s="96">
        <v>10.33</v>
      </c>
      <c r="I159" s="93">
        <v>10.27</v>
      </c>
    </row>
    <row r="160" spans="3:9">
      <c r="C160" s="94" t="s">
        <v>1875</v>
      </c>
      <c r="D160" s="1649" t="s">
        <v>1901</v>
      </c>
      <c r="F160" s="1644" t="s">
        <v>1513</v>
      </c>
      <c r="G160" s="96">
        <v>10.42</v>
      </c>
      <c r="H160" s="96">
        <v>10.33</v>
      </c>
      <c r="I160" s="93">
        <v>10.27</v>
      </c>
    </row>
    <row r="161" spans="3:9">
      <c r="C161" s="94" t="s">
        <v>1875</v>
      </c>
      <c r="D161" s="1649" t="s">
        <v>1900</v>
      </c>
      <c r="F161" s="1644" t="s">
        <v>1512</v>
      </c>
      <c r="G161" s="96">
        <v>10.42</v>
      </c>
      <c r="H161" s="96">
        <v>10.33</v>
      </c>
      <c r="I161" s="93">
        <v>10.27</v>
      </c>
    </row>
    <row r="162" spans="3:9">
      <c r="C162" s="94" t="s">
        <v>1875</v>
      </c>
      <c r="D162" s="1649" t="s">
        <v>1899</v>
      </c>
      <c r="F162" s="1644" t="s">
        <v>1511</v>
      </c>
      <c r="G162" s="96">
        <v>10.42</v>
      </c>
      <c r="H162" s="96">
        <v>10.33</v>
      </c>
      <c r="I162" s="93">
        <v>10.27</v>
      </c>
    </row>
    <row r="163" spans="3:9">
      <c r="C163" s="94" t="s">
        <v>1875</v>
      </c>
      <c r="D163" s="1649" t="s">
        <v>1898</v>
      </c>
      <c r="F163" s="1644" t="s">
        <v>1509</v>
      </c>
      <c r="G163" s="96">
        <v>10.42</v>
      </c>
      <c r="H163" s="96">
        <v>10.33</v>
      </c>
      <c r="I163" s="93">
        <v>10.27</v>
      </c>
    </row>
    <row r="164" spans="3:9">
      <c r="C164" s="94" t="s">
        <v>1875</v>
      </c>
      <c r="D164" s="1649" t="s">
        <v>1897</v>
      </c>
      <c r="F164" s="1644" t="s">
        <v>1507</v>
      </c>
      <c r="G164" s="96">
        <v>10.42</v>
      </c>
      <c r="H164" s="96">
        <v>10.33</v>
      </c>
      <c r="I164" s="93">
        <v>10.27</v>
      </c>
    </row>
    <row r="165" spans="3:9">
      <c r="C165" s="94" t="s">
        <v>1875</v>
      </c>
      <c r="D165" s="1649" t="s">
        <v>1098</v>
      </c>
      <c r="F165" s="1644" t="s">
        <v>1506</v>
      </c>
      <c r="G165" s="96">
        <v>10.42</v>
      </c>
      <c r="H165" s="96">
        <v>10.33</v>
      </c>
      <c r="I165" s="93">
        <v>10.27</v>
      </c>
    </row>
    <row r="166" spans="3:9">
      <c r="C166" s="94" t="s">
        <v>1875</v>
      </c>
      <c r="D166" s="1649" t="s">
        <v>1896</v>
      </c>
      <c r="F166" s="1644" t="s">
        <v>1504</v>
      </c>
      <c r="G166" s="96">
        <v>10.42</v>
      </c>
      <c r="H166" s="96">
        <v>10.33</v>
      </c>
      <c r="I166" s="93">
        <v>10.27</v>
      </c>
    </row>
    <row r="167" spans="3:9">
      <c r="C167" s="94" t="s">
        <v>1875</v>
      </c>
      <c r="D167" s="1649" t="s">
        <v>1895</v>
      </c>
      <c r="F167" s="1644" t="s">
        <v>1499</v>
      </c>
      <c r="G167" s="96">
        <v>10.42</v>
      </c>
      <c r="H167" s="96">
        <v>10.33</v>
      </c>
      <c r="I167" s="93">
        <v>10.27</v>
      </c>
    </row>
    <row r="168" spans="3:9">
      <c r="C168" s="94" t="s">
        <v>1875</v>
      </c>
      <c r="D168" s="1649" t="s">
        <v>1894</v>
      </c>
      <c r="F168" s="1644" t="s">
        <v>1498</v>
      </c>
      <c r="G168" s="96">
        <v>10.42</v>
      </c>
      <c r="H168" s="96">
        <v>10.33</v>
      </c>
      <c r="I168" s="93">
        <v>10.27</v>
      </c>
    </row>
    <row r="169" spans="3:9">
      <c r="C169" s="94" t="s">
        <v>1875</v>
      </c>
      <c r="D169" s="1649" t="s">
        <v>1893</v>
      </c>
      <c r="F169" s="1644" t="s">
        <v>1497</v>
      </c>
      <c r="G169" s="96">
        <v>10.42</v>
      </c>
      <c r="H169" s="96">
        <v>10.33</v>
      </c>
      <c r="I169" s="93">
        <v>10.27</v>
      </c>
    </row>
    <row r="170" spans="3:9">
      <c r="C170" s="94" t="s">
        <v>1875</v>
      </c>
      <c r="D170" s="1649" t="s">
        <v>1892</v>
      </c>
      <c r="F170" s="1644" t="s">
        <v>1495</v>
      </c>
      <c r="G170" s="96">
        <v>10.42</v>
      </c>
      <c r="H170" s="96">
        <v>10.33</v>
      </c>
      <c r="I170" s="93">
        <v>10.27</v>
      </c>
    </row>
    <row r="171" spans="3:9">
      <c r="C171" s="94" t="s">
        <v>1875</v>
      </c>
      <c r="D171" s="1649" t="s">
        <v>1891</v>
      </c>
      <c r="F171" s="1644" t="s">
        <v>1494</v>
      </c>
      <c r="G171" s="96">
        <v>10.42</v>
      </c>
      <c r="H171" s="96">
        <v>10.33</v>
      </c>
      <c r="I171" s="93">
        <v>10.27</v>
      </c>
    </row>
    <row r="172" spans="3:9">
      <c r="C172" s="94" t="s">
        <v>1875</v>
      </c>
      <c r="D172" s="1649" t="s">
        <v>1890</v>
      </c>
      <c r="F172" s="1644" t="s">
        <v>1493</v>
      </c>
      <c r="G172" s="96">
        <v>10.42</v>
      </c>
      <c r="H172" s="96">
        <v>10.33</v>
      </c>
      <c r="I172" s="93">
        <v>10.27</v>
      </c>
    </row>
    <row r="173" spans="3:9">
      <c r="C173" s="94" t="s">
        <v>1875</v>
      </c>
      <c r="D173" s="1649" t="s">
        <v>1889</v>
      </c>
      <c r="F173" s="1644" t="s">
        <v>1492</v>
      </c>
      <c r="G173" s="96">
        <v>10.42</v>
      </c>
      <c r="H173" s="96">
        <v>10.33</v>
      </c>
      <c r="I173" s="93">
        <v>10.27</v>
      </c>
    </row>
    <row r="174" spans="3:9">
      <c r="C174" s="94" t="s">
        <v>1875</v>
      </c>
      <c r="D174" s="1649" t="s">
        <v>1888</v>
      </c>
      <c r="F174" s="1644" t="s">
        <v>1491</v>
      </c>
      <c r="G174" s="96">
        <v>10.42</v>
      </c>
      <c r="H174" s="96">
        <v>10.33</v>
      </c>
      <c r="I174" s="93">
        <v>10.27</v>
      </c>
    </row>
    <row r="175" spans="3:9">
      <c r="C175" s="94" t="s">
        <v>1875</v>
      </c>
      <c r="D175" s="1649" t="s">
        <v>1887</v>
      </c>
      <c r="F175" s="1644" t="s">
        <v>1490</v>
      </c>
      <c r="G175" s="96">
        <v>10.42</v>
      </c>
      <c r="H175" s="96">
        <v>10.33</v>
      </c>
      <c r="I175" s="93">
        <v>10.27</v>
      </c>
    </row>
    <row r="176" spans="3:9">
      <c r="C176" s="94" t="s">
        <v>1875</v>
      </c>
      <c r="D176" s="1649" t="s">
        <v>1886</v>
      </c>
      <c r="F176" s="1644" t="s">
        <v>1488</v>
      </c>
      <c r="G176" s="96">
        <v>10.42</v>
      </c>
      <c r="H176" s="96">
        <v>10.33</v>
      </c>
      <c r="I176" s="93">
        <v>10.27</v>
      </c>
    </row>
    <row r="177" spans="3:9">
      <c r="C177" s="94" t="s">
        <v>1875</v>
      </c>
      <c r="D177" s="1649" t="s">
        <v>1885</v>
      </c>
      <c r="F177" s="1644" t="s">
        <v>1486</v>
      </c>
      <c r="G177" s="96">
        <v>10.42</v>
      </c>
      <c r="H177" s="96">
        <v>10.33</v>
      </c>
      <c r="I177" s="93">
        <v>10.27</v>
      </c>
    </row>
    <row r="178" spans="3:9">
      <c r="C178" s="94" t="s">
        <v>1875</v>
      </c>
      <c r="D178" s="1649" t="s">
        <v>1884</v>
      </c>
      <c r="F178" s="1644" t="s">
        <v>1485</v>
      </c>
      <c r="G178" s="96">
        <v>10.42</v>
      </c>
      <c r="H178" s="96">
        <v>10.33</v>
      </c>
      <c r="I178" s="93">
        <v>10.27</v>
      </c>
    </row>
    <row r="179" spans="3:9">
      <c r="C179" s="94" t="s">
        <v>1875</v>
      </c>
      <c r="D179" s="1649" t="s">
        <v>1883</v>
      </c>
      <c r="F179" s="1644" t="s">
        <v>1484</v>
      </c>
      <c r="G179" s="96">
        <v>10.42</v>
      </c>
      <c r="H179" s="96">
        <v>10.33</v>
      </c>
      <c r="I179" s="93">
        <v>10.27</v>
      </c>
    </row>
    <row r="180" spans="3:9">
      <c r="C180" s="94" t="s">
        <v>1875</v>
      </c>
      <c r="D180" s="1649" t="s">
        <v>1882</v>
      </c>
      <c r="F180" s="1644" t="s">
        <v>1466</v>
      </c>
      <c r="G180" s="96">
        <v>10.42</v>
      </c>
      <c r="H180" s="96">
        <v>10.33</v>
      </c>
      <c r="I180" s="93">
        <v>10.27</v>
      </c>
    </row>
    <row r="181" spans="3:9">
      <c r="C181" s="94" t="s">
        <v>1875</v>
      </c>
      <c r="D181" s="1649" t="s">
        <v>1881</v>
      </c>
      <c r="F181" s="1644" t="s">
        <v>1465</v>
      </c>
      <c r="G181" s="96">
        <v>10.42</v>
      </c>
      <c r="H181" s="96">
        <v>10.33</v>
      </c>
      <c r="I181" s="93">
        <v>10.27</v>
      </c>
    </row>
    <row r="182" spans="3:9">
      <c r="C182" s="94" t="s">
        <v>1875</v>
      </c>
      <c r="D182" s="1649" t="s">
        <v>1880</v>
      </c>
      <c r="F182" s="1644" t="s">
        <v>1463</v>
      </c>
      <c r="G182" s="96">
        <v>10.42</v>
      </c>
      <c r="H182" s="96">
        <v>10.33</v>
      </c>
      <c r="I182" s="93">
        <v>10.27</v>
      </c>
    </row>
    <row r="183" spans="3:9">
      <c r="C183" s="94" t="s">
        <v>1875</v>
      </c>
      <c r="D183" s="1649" t="s">
        <v>1879</v>
      </c>
      <c r="F183" s="1644" t="s">
        <v>1457</v>
      </c>
      <c r="G183" s="96">
        <v>10.42</v>
      </c>
      <c r="H183" s="96">
        <v>10.33</v>
      </c>
      <c r="I183" s="93">
        <v>10.27</v>
      </c>
    </row>
    <row r="184" spans="3:9">
      <c r="C184" s="94" t="s">
        <v>1875</v>
      </c>
      <c r="D184" s="1649" t="s">
        <v>1878</v>
      </c>
      <c r="F184" s="1644" t="s">
        <v>1455</v>
      </c>
      <c r="G184" s="96">
        <v>10.42</v>
      </c>
      <c r="H184" s="96">
        <v>10.33</v>
      </c>
      <c r="I184" s="93">
        <v>10.27</v>
      </c>
    </row>
    <row r="185" spans="3:9">
      <c r="C185" s="94" t="s">
        <v>1875</v>
      </c>
      <c r="D185" s="1649" t="s">
        <v>1877</v>
      </c>
      <c r="F185" s="1644" t="s">
        <v>1454</v>
      </c>
      <c r="G185" s="96">
        <v>10.42</v>
      </c>
      <c r="H185" s="96">
        <v>10.33</v>
      </c>
      <c r="I185" s="93">
        <v>10.27</v>
      </c>
    </row>
    <row r="186" spans="3:9">
      <c r="C186" s="94" t="s">
        <v>1875</v>
      </c>
      <c r="D186" s="1649" t="s">
        <v>1876</v>
      </c>
      <c r="F186" s="1644" t="s">
        <v>1448</v>
      </c>
      <c r="G186" s="96">
        <v>10.42</v>
      </c>
      <c r="H186" s="96">
        <v>10.33</v>
      </c>
      <c r="I186" s="93">
        <v>10.27</v>
      </c>
    </row>
    <row r="187" spans="3:9">
      <c r="C187" s="94" t="s">
        <v>1875</v>
      </c>
      <c r="D187" s="1649" t="s">
        <v>1874</v>
      </c>
      <c r="F187" s="1644" t="s">
        <v>1445</v>
      </c>
      <c r="G187" s="96">
        <v>10.42</v>
      </c>
      <c r="H187" s="96">
        <v>10.33</v>
      </c>
      <c r="I187" s="93">
        <v>10.27</v>
      </c>
    </row>
    <row r="188" spans="3:9">
      <c r="C188" s="94" t="s">
        <v>1831</v>
      </c>
      <c r="D188" s="1649" t="s">
        <v>1873</v>
      </c>
      <c r="F188" s="1644" t="s">
        <v>1443</v>
      </c>
      <c r="G188" s="96">
        <v>10.42</v>
      </c>
      <c r="H188" s="96">
        <v>10.33</v>
      </c>
      <c r="I188" s="93">
        <v>10.27</v>
      </c>
    </row>
    <row r="189" spans="3:9">
      <c r="C189" s="94" t="s">
        <v>1831</v>
      </c>
      <c r="D189" s="1649" t="s">
        <v>1872</v>
      </c>
      <c r="F189" s="1644" t="s">
        <v>1441</v>
      </c>
      <c r="G189" s="96">
        <v>10.42</v>
      </c>
      <c r="H189" s="96">
        <v>10.33</v>
      </c>
      <c r="I189" s="93">
        <v>10.27</v>
      </c>
    </row>
    <row r="190" spans="3:9">
      <c r="C190" s="94" t="s">
        <v>1831</v>
      </c>
      <c r="D190" s="1649" t="s">
        <v>1871</v>
      </c>
      <c r="F190" s="1644" t="s">
        <v>1433</v>
      </c>
      <c r="G190" s="96">
        <v>10.42</v>
      </c>
      <c r="H190" s="96">
        <v>10.33</v>
      </c>
      <c r="I190" s="93">
        <v>10.27</v>
      </c>
    </row>
    <row r="191" spans="3:9">
      <c r="C191" s="94" t="s">
        <v>1831</v>
      </c>
      <c r="D191" s="1649" t="s">
        <v>1870</v>
      </c>
      <c r="F191" s="1644" t="s">
        <v>1425</v>
      </c>
      <c r="G191" s="96">
        <v>10.42</v>
      </c>
      <c r="H191" s="96">
        <v>10.33</v>
      </c>
      <c r="I191" s="93">
        <v>10.27</v>
      </c>
    </row>
    <row r="192" spans="3:9">
      <c r="C192" s="94" t="s">
        <v>1831</v>
      </c>
      <c r="D192" s="1649" t="s">
        <v>1869</v>
      </c>
      <c r="F192" s="1644" t="s">
        <v>1367</v>
      </c>
      <c r="G192" s="96">
        <v>10.42</v>
      </c>
      <c r="H192" s="96">
        <v>10.33</v>
      </c>
      <c r="I192" s="93">
        <v>10.27</v>
      </c>
    </row>
    <row r="193" spans="3:9">
      <c r="C193" s="94" t="s">
        <v>1831</v>
      </c>
      <c r="D193" s="1649" t="s">
        <v>1868</v>
      </c>
      <c r="F193" s="1644" t="s">
        <v>1364</v>
      </c>
      <c r="G193" s="96">
        <v>10.42</v>
      </c>
      <c r="H193" s="96">
        <v>10.33</v>
      </c>
      <c r="I193" s="93">
        <v>10.27</v>
      </c>
    </row>
    <row r="194" spans="3:9">
      <c r="C194" s="94" t="s">
        <v>1831</v>
      </c>
      <c r="D194" s="1649" t="s">
        <v>1867</v>
      </c>
      <c r="F194" s="1644" t="s">
        <v>1866</v>
      </c>
      <c r="G194" s="96">
        <v>10.42</v>
      </c>
      <c r="H194" s="96">
        <v>10.33</v>
      </c>
      <c r="I194" s="93">
        <v>10.27</v>
      </c>
    </row>
    <row r="195" spans="3:9">
      <c r="C195" s="94" t="s">
        <v>1831</v>
      </c>
      <c r="D195" s="1649" t="s">
        <v>1865</v>
      </c>
      <c r="F195" s="1644" t="s">
        <v>1358</v>
      </c>
      <c r="G195" s="96">
        <v>10.42</v>
      </c>
      <c r="H195" s="96">
        <v>10.33</v>
      </c>
      <c r="I195" s="93">
        <v>10.27</v>
      </c>
    </row>
    <row r="196" spans="3:9">
      <c r="C196" s="94" t="s">
        <v>1831</v>
      </c>
      <c r="D196" s="1649" t="s">
        <v>1864</v>
      </c>
      <c r="F196" s="1644" t="s">
        <v>1359</v>
      </c>
      <c r="G196" s="96">
        <v>10.42</v>
      </c>
      <c r="H196" s="96">
        <v>10.33</v>
      </c>
      <c r="I196" s="93">
        <v>10.27</v>
      </c>
    </row>
    <row r="197" spans="3:9">
      <c r="C197" s="94" t="s">
        <v>1831</v>
      </c>
      <c r="D197" s="1649" t="s">
        <v>1863</v>
      </c>
      <c r="F197" s="1644" t="s">
        <v>1336</v>
      </c>
      <c r="G197" s="96">
        <v>10.42</v>
      </c>
      <c r="H197" s="96">
        <v>10.33</v>
      </c>
      <c r="I197" s="93">
        <v>10.27</v>
      </c>
    </row>
    <row r="198" spans="3:9">
      <c r="C198" s="94" t="s">
        <v>1831</v>
      </c>
      <c r="D198" s="1649" t="s">
        <v>1862</v>
      </c>
      <c r="F198" s="1644" t="s">
        <v>1326</v>
      </c>
      <c r="G198" s="96">
        <v>10.42</v>
      </c>
      <c r="H198" s="96">
        <v>10.33</v>
      </c>
      <c r="I198" s="93">
        <v>10.27</v>
      </c>
    </row>
    <row r="199" spans="3:9">
      <c r="C199" s="94" t="s">
        <v>1831</v>
      </c>
      <c r="D199" s="1649" t="s">
        <v>1861</v>
      </c>
      <c r="F199" s="1644" t="s">
        <v>1325</v>
      </c>
      <c r="G199" s="96">
        <v>10.42</v>
      </c>
      <c r="H199" s="96">
        <v>10.33</v>
      </c>
      <c r="I199" s="93">
        <v>10.27</v>
      </c>
    </row>
    <row r="200" spans="3:9">
      <c r="C200" s="94" t="s">
        <v>1831</v>
      </c>
      <c r="D200" s="1649" t="s">
        <v>1860</v>
      </c>
      <c r="F200" s="1644" t="s">
        <v>1859</v>
      </c>
      <c r="G200" s="96">
        <v>10.42</v>
      </c>
      <c r="H200" s="96">
        <v>10.33</v>
      </c>
      <c r="I200" s="93">
        <v>10.27</v>
      </c>
    </row>
    <row r="201" spans="3:9">
      <c r="C201" s="94" t="s">
        <v>1831</v>
      </c>
      <c r="D201" s="1649" t="s">
        <v>1858</v>
      </c>
      <c r="F201" s="1644" t="s">
        <v>1314</v>
      </c>
      <c r="G201" s="96">
        <v>10.42</v>
      </c>
      <c r="H201" s="96">
        <v>10.33</v>
      </c>
      <c r="I201" s="93">
        <v>10.27</v>
      </c>
    </row>
    <row r="202" spans="3:9">
      <c r="C202" s="94" t="s">
        <v>1831</v>
      </c>
      <c r="D202" s="1649" t="s">
        <v>1857</v>
      </c>
      <c r="F202" s="1644" t="s">
        <v>1129</v>
      </c>
      <c r="G202" s="96">
        <v>10.42</v>
      </c>
      <c r="H202" s="96">
        <v>10.33</v>
      </c>
      <c r="I202" s="93">
        <v>10.27</v>
      </c>
    </row>
    <row r="203" spans="3:9">
      <c r="C203" s="94" t="s">
        <v>1831</v>
      </c>
      <c r="D203" s="1649" t="s">
        <v>1856</v>
      </c>
      <c r="F203" s="1644" t="s">
        <v>1086</v>
      </c>
      <c r="G203" s="96">
        <v>10.42</v>
      </c>
      <c r="H203" s="96">
        <v>10.33</v>
      </c>
      <c r="I203" s="93">
        <v>10.27</v>
      </c>
    </row>
    <row r="204" spans="3:9">
      <c r="C204" s="94" t="s">
        <v>1831</v>
      </c>
      <c r="D204" s="1649" t="s">
        <v>1855</v>
      </c>
      <c r="F204" s="1644" t="s">
        <v>1050</v>
      </c>
      <c r="G204" s="96">
        <v>10.42</v>
      </c>
      <c r="H204" s="96">
        <v>10.33</v>
      </c>
      <c r="I204" s="93">
        <v>10.27</v>
      </c>
    </row>
    <row r="205" spans="3:9">
      <c r="C205" s="94" t="s">
        <v>1831</v>
      </c>
      <c r="D205" s="1649" t="s">
        <v>1854</v>
      </c>
      <c r="F205" s="1644" t="s">
        <v>1049</v>
      </c>
      <c r="G205" s="96">
        <v>10.42</v>
      </c>
      <c r="H205" s="96">
        <v>10.33</v>
      </c>
      <c r="I205" s="93">
        <v>10.27</v>
      </c>
    </row>
    <row r="206" spans="3:9">
      <c r="C206" s="94" t="s">
        <v>1831</v>
      </c>
      <c r="D206" s="1649" t="s">
        <v>1853</v>
      </c>
      <c r="F206" s="1644" t="s">
        <v>1852</v>
      </c>
      <c r="G206" s="96">
        <v>10.42</v>
      </c>
      <c r="H206" s="96">
        <v>10.33</v>
      </c>
      <c r="I206" s="93">
        <v>10.27</v>
      </c>
    </row>
    <row r="207" spans="3:9">
      <c r="C207" s="94" t="s">
        <v>1831</v>
      </c>
      <c r="D207" s="1649" t="s">
        <v>1851</v>
      </c>
      <c r="F207" s="1644" t="s">
        <v>1046</v>
      </c>
      <c r="G207" s="96">
        <v>10.42</v>
      </c>
      <c r="H207" s="96">
        <v>10.33</v>
      </c>
      <c r="I207" s="93">
        <v>10.27</v>
      </c>
    </row>
    <row r="208" spans="3:9">
      <c r="C208" s="94" t="s">
        <v>1831</v>
      </c>
      <c r="D208" s="1649" t="s">
        <v>1850</v>
      </c>
      <c r="F208" s="1644" t="s">
        <v>1044</v>
      </c>
      <c r="G208" s="96">
        <v>10.42</v>
      </c>
      <c r="H208" s="96">
        <v>10.33</v>
      </c>
      <c r="I208" s="93">
        <v>10.27</v>
      </c>
    </row>
    <row r="209" spans="3:9">
      <c r="C209" s="94" t="s">
        <v>1831</v>
      </c>
      <c r="D209" s="1649" t="s">
        <v>1849</v>
      </c>
      <c r="F209" s="1644" t="s">
        <v>1043</v>
      </c>
      <c r="G209" s="96">
        <v>10.42</v>
      </c>
      <c r="H209" s="96">
        <v>10.33</v>
      </c>
      <c r="I209" s="93">
        <v>10.27</v>
      </c>
    </row>
    <row r="210" spans="3:9">
      <c r="C210" s="94" t="s">
        <v>1831</v>
      </c>
      <c r="D210" s="1649" t="s">
        <v>1848</v>
      </c>
      <c r="F210" s="1644" t="s">
        <v>1040</v>
      </c>
      <c r="G210" s="96">
        <v>10.42</v>
      </c>
      <c r="H210" s="96">
        <v>10.33</v>
      </c>
      <c r="I210" s="93">
        <v>10.27</v>
      </c>
    </row>
    <row r="211" spans="3:9">
      <c r="C211" s="94" t="s">
        <v>1831</v>
      </c>
      <c r="D211" s="1649" t="s">
        <v>1847</v>
      </c>
      <c r="F211" s="1644" t="s">
        <v>1039</v>
      </c>
      <c r="G211" s="96">
        <v>10.42</v>
      </c>
      <c r="H211" s="96">
        <v>10.33</v>
      </c>
      <c r="I211" s="93">
        <v>10.27</v>
      </c>
    </row>
    <row r="212" spans="3:9">
      <c r="C212" s="94" t="s">
        <v>1831</v>
      </c>
      <c r="D212" s="1649" t="s">
        <v>1846</v>
      </c>
      <c r="F212" s="1644" t="s">
        <v>1037</v>
      </c>
      <c r="G212" s="96">
        <v>10.42</v>
      </c>
      <c r="H212" s="96">
        <v>10.33</v>
      </c>
      <c r="I212" s="93">
        <v>10.27</v>
      </c>
    </row>
    <row r="213" spans="3:9">
      <c r="C213" s="94" t="s">
        <v>1831</v>
      </c>
      <c r="D213" s="1649" t="s">
        <v>1845</v>
      </c>
      <c r="F213" s="1644" t="s">
        <v>1035</v>
      </c>
      <c r="G213" s="96">
        <v>10.42</v>
      </c>
      <c r="H213" s="96">
        <v>10.33</v>
      </c>
      <c r="I213" s="93">
        <v>10.27</v>
      </c>
    </row>
    <row r="214" spans="3:9">
      <c r="C214" s="94" t="s">
        <v>1831</v>
      </c>
      <c r="D214" s="1649" t="s">
        <v>1844</v>
      </c>
      <c r="F214" s="1644" t="s">
        <v>1033</v>
      </c>
      <c r="G214" s="96">
        <v>10.42</v>
      </c>
      <c r="H214" s="96">
        <v>10.33</v>
      </c>
      <c r="I214" s="93">
        <v>10.27</v>
      </c>
    </row>
    <row r="215" spans="3:9">
      <c r="C215" s="94" t="s">
        <v>1831</v>
      </c>
      <c r="D215" s="1649" t="s">
        <v>1843</v>
      </c>
      <c r="F215" s="1644" t="s">
        <v>1027</v>
      </c>
      <c r="G215" s="96">
        <v>10.42</v>
      </c>
      <c r="H215" s="96">
        <v>10.33</v>
      </c>
      <c r="I215" s="93">
        <v>10.27</v>
      </c>
    </row>
    <row r="216" spans="3:9">
      <c r="C216" s="94" t="s">
        <v>1831</v>
      </c>
      <c r="D216" s="1649" t="s">
        <v>1842</v>
      </c>
      <c r="F216" s="1644" t="s">
        <v>1025</v>
      </c>
      <c r="G216" s="96">
        <v>10.42</v>
      </c>
      <c r="H216" s="96">
        <v>10.33</v>
      </c>
      <c r="I216" s="93">
        <v>10.27</v>
      </c>
    </row>
    <row r="217" spans="3:9">
      <c r="C217" s="94" t="s">
        <v>1831</v>
      </c>
      <c r="D217" s="1649" t="s">
        <v>1841</v>
      </c>
      <c r="F217" s="1644" t="s">
        <v>1023</v>
      </c>
      <c r="G217" s="96">
        <v>10.42</v>
      </c>
      <c r="H217" s="96">
        <v>10.33</v>
      </c>
      <c r="I217" s="93">
        <v>10.27</v>
      </c>
    </row>
    <row r="218" spans="3:9">
      <c r="C218" s="94" t="s">
        <v>1831</v>
      </c>
      <c r="D218" s="1649" t="s">
        <v>1840</v>
      </c>
      <c r="F218" s="1644" t="s">
        <v>1021</v>
      </c>
      <c r="G218" s="96">
        <v>10.42</v>
      </c>
      <c r="H218" s="96">
        <v>10.33</v>
      </c>
      <c r="I218" s="93">
        <v>10.27</v>
      </c>
    </row>
    <row r="219" spans="3:9">
      <c r="C219" s="94" t="s">
        <v>1831</v>
      </c>
      <c r="D219" s="1649" t="s">
        <v>1839</v>
      </c>
      <c r="F219" s="1644" t="s">
        <v>1838</v>
      </c>
      <c r="G219" s="96">
        <v>10.42</v>
      </c>
      <c r="H219" s="96">
        <v>10.33</v>
      </c>
      <c r="I219" s="93">
        <v>10.27</v>
      </c>
    </row>
    <row r="220" spans="3:9">
      <c r="C220" s="94" t="s">
        <v>1831</v>
      </c>
      <c r="D220" s="1649" t="s">
        <v>1837</v>
      </c>
      <c r="F220" s="1644" t="s">
        <v>1019</v>
      </c>
      <c r="G220" s="96">
        <v>10.42</v>
      </c>
      <c r="H220" s="96">
        <v>10.33</v>
      </c>
      <c r="I220" s="93">
        <v>10.27</v>
      </c>
    </row>
    <row r="221" spans="3:9">
      <c r="C221" s="94" t="s">
        <v>1831</v>
      </c>
      <c r="D221" s="1649" t="s">
        <v>1836</v>
      </c>
      <c r="F221" s="1644" t="s">
        <v>1018</v>
      </c>
      <c r="G221" s="96">
        <v>10.42</v>
      </c>
      <c r="H221" s="96">
        <v>10.33</v>
      </c>
      <c r="I221" s="93">
        <v>10.27</v>
      </c>
    </row>
    <row r="222" spans="3:9">
      <c r="C222" s="94" t="s">
        <v>1831</v>
      </c>
      <c r="D222" s="1649" t="s">
        <v>1835</v>
      </c>
      <c r="F222" s="1644" t="s">
        <v>1016</v>
      </c>
      <c r="G222" s="96">
        <v>10.42</v>
      </c>
      <c r="H222" s="96">
        <v>10.33</v>
      </c>
      <c r="I222" s="93">
        <v>10.27</v>
      </c>
    </row>
    <row r="223" spans="3:9">
      <c r="C223" s="94" t="s">
        <v>1831</v>
      </c>
      <c r="D223" s="1649" t="s">
        <v>1834</v>
      </c>
      <c r="F223" s="1644" t="s">
        <v>1015</v>
      </c>
      <c r="G223" s="96">
        <v>10.42</v>
      </c>
      <c r="H223" s="96">
        <v>10.33</v>
      </c>
      <c r="I223" s="93">
        <v>10.27</v>
      </c>
    </row>
    <row r="224" spans="3:9">
      <c r="C224" s="94" t="s">
        <v>1831</v>
      </c>
      <c r="D224" s="1649" t="s">
        <v>1833</v>
      </c>
      <c r="F224" s="1644" t="s">
        <v>1014</v>
      </c>
      <c r="G224" s="96">
        <v>10.42</v>
      </c>
      <c r="H224" s="96">
        <v>10.33</v>
      </c>
      <c r="I224" s="93">
        <v>10.27</v>
      </c>
    </row>
    <row r="225" spans="3:9">
      <c r="C225" s="94" t="s">
        <v>1831</v>
      </c>
      <c r="D225" s="1649" t="s">
        <v>2433</v>
      </c>
      <c r="F225" s="1644" t="s">
        <v>1010</v>
      </c>
      <c r="G225" s="96">
        <v>10.42</v>
      </c>
      <c r="H225" s="96">
        <v>10.33</v>
      </c>
      <c r="I225" s="93">
        <v>10.27</v>
      </c>
    </row>
    <row r="226" spans="3:9">
      <c r="C226" s="94" t="s">
        <v>1831</v>
      </c>
      <c r="D226" s="1649" t="s">
        <v>1832</v>
      </c>
      <c r="F226" s="1644" t="s">
        <v>1009</v>
      </c>
      <c r="G226" s="96">
        <v>10.42</v>
      </c>
      <c r="H226" s="96">
        <v>10.33</v>
      </c>
      <c r="I226" s="93">
        <v>10.27</v>
      </c>
    </row>
    <row r="227" spans="3:9">
      <c r="C227" s="94" t="s">
        <v>1831</v>
      </c>
      <c r="D227" s="1649" t="s">
        <v>1830</v>
      </c>
      <c r="F227" s="1644" t="s">
        <v>1829</v>
      </c>
      <c r="G227" s="96">
        <v>10.42</v>
      </c>
      <c r="H227" s="96">
        <v>10.33</v>
      </c>
      <c r="I227" s="93">
        <v>10.27</v>
      </c>
    </row>
    <row r="228" spans="3:9">
      <c r="C228" s="94" t="s">
        <v>1795</v>
      </c>
      <c r="D228" s="1649" t="s">
        <v>1828</v>
      </c>
      <c r="F228" s="1644" t="s">
        <v>1827</v>
      </c>
      <c r="G228" s="96">
        <v>10.42</v>
      </c>
      <c r="H228" s="96">
        <v>10.33</v>
      </c>
      <c r="I228" s="93">
        <v>10.27</v>
      </c>
    </row>
    <row r="229" spans="3:9">
      <c r="C229" s="94" t="s">
        <v>1795</v>
      </c>
      <c r="D229" s="1649" t="s">
        <v>1826</v>
      </c>
      <c r="F229" s="1644" t="s">
        <v>998</v>
      </c>
      <c r="G229" s="96">
        <v>10.42</v>
      </c>
      <c r="H229" s="96">
        <v>10.33</v>
      </c>
      <c r="I229" s="93">
        <v>10.27</v>
      </c>
    </row>
    <row r="230" spans="3:9">
      <c r="C230" s="94" t="s">
        <v>1795</v>
      </c>
      <c r="D230" s="1649" t="s">
        <v>1825</v>
      </c>
      <c r="F230" s="1644" t="s">
        <v>997</v>
      </c>
      <c r="G230" s="96">
        <v>10.42</v>
      </c>
      <c r="H230" s="96">
        <v>10.33</v>
      </c>
      <c r="I230" s="93">
        <v>10.27</v>
      </c>
    </row>
    <row r="231" spans="3:9">
      <c r="C231" s="94" t="s">
        <v>1795</v>
      </c>
      <c r="D231" s="1649" t="s">
        <v>1824</v>
      </c>
      <c r="F231" s="1644" t="s">
        <v>994</v>
      </c>
      <c r="G231" s="96">
        <v>10.42</v>
      </c>
      <c r="H231" s="96">
        <v>10.33</v>
      </c>
      <c r="I231" s="93">
        <v>10.27</v>
      </c>
    </row>
    <row r="232" spans="3:9">
      <c r="C232" s="94" t="s">
        <v>1795</v>
      </c>
      <c r="D232" s="1649" t="s">
        <v>1823</v>
      </c>
      <c r="F232" s="1644" t="s">
        <v>993</v>
      </c>
      <c r="G232" s="96">
        <v>10.42</v>
      </c>
      <c r="H232" s="96">
        <v>10.33</v>
      </c>
      <c r="I232" s="93">
        <v>10.27</v>
      </c>
    </row>
    <row r="233" spans="3:9">
      <c r="C233" s="94" t="s">
        <v>1795</v>
      </c>
      <c r="D233" s="1649" t="s">
        <v>1822</v>
      </c>
      <c r="F233" s="1644" t="s">
        <v>990</v>
      </c>
      <c r="G233" s="96">
        <v>10.42</v>
      </c>
      <c r="H233" s="96">
        <v>10.33</v>
      </c>
      <c r="I233" s="93">
        <v>10.27</v>
      </c>
    </row>
    <row r="234" spans="3:9">
      <c r="C234" s="94" t="s">
        <v>1795</v>
      </c>
      <c r="D234" s="1649" t="s">
        <v>1821</v>
      </c>
      <c r="F234" s="1644" t="s">
        <v>968</v>
      </c>
      <c r="G234" s="96">
        <v>10.42</v>
      </c>
      <c r="H234" s="96">
        <v>10.33</v>
      </c>
      <c r="I234" s="93">
        <v>10.27</v>
      </c>
    </row>
    <row r="235" spans="3:9">
      <c r="C235" s="94" t="s">
        <v>1795</v>
      </c>
      <c r="D235" s="1649" t="s">
        <v>1820</v>
      </c>
      <c r="F235" s="1644" t="s">
        <v>964</v>
      </c>
      <c r="G235" s="96">
        <v>10.42</v>
      </c>
      <c r="H235" s="96">
        <v>10.33</v>
      </c>
      <c r="I235" s="93">
        <v>10.27</v>
      </c>
    </row>
    <row r="236" spans="3:9">
      <c r="C236" s="94" t="s">
        <v>1795</v>
      </c>
      <c r="D236" s="1649" t="s">
        <v>1819</v>
      </c>
      <c r="F236" s="1644" t="s">
        <v>962</v>
      </c>
      <c r="G236" s="96">
        <v>10.42</v>
      </c>
      <c r="H236" s="96">
        <v>10.33</v>
      </c>
      <c r="I236" s="93">
        <v>10.27</v>
      </c>
    </row>
    <row r="237" spans="3:9">
      <c r="C237" s="94" t="s">
        <v>1795</v>
      </c>
      <c r="D237" s="1649" t="s">
        <v>1818</v>
      </c>
      <c r="F237" s="1644" t="s">
        <v>946</v>
      </c>
      <c r="G237" s="96">
        <v>10.42</v>
      </c>
      <c r="H237" s="96">
        <v>10.33</v>
      </c>
      <c r="I237" s="93">
        <v>10.27</v>
      </c>
    </row>
    <row r="238" spans="3:9">
      <c r="C238" s="94" t="s">
        <v>1795</v>
      </c>
      <c r="D238" s="1649" t="s">
        <v>1817</v>
      </c>
      <c r="F238" s="1644" t="s">
        <v>944</v>
      </c>
      <c r="G238" s="96">
        <v>10.42</v>
      </c>
      <c r="H238" s="96">
        <v>10.33</v>
      </c>
      <c r="I238" s="93">
        <v>10.27</v>
      </c>
    </row>
    <row r="239" spans="3:9">
      <c r="C239" s="94" t="s">
        <v>1795</v>
      </c>
      <c r="D239" s="1649" t="s">
        <v>1816</v>
      </c>
      <c r="F239" s="1644" t="s">
        <v>943</v>
      </c>
      <c r="G239" s="96">
        <v>10.42</v>
      </c>
      <c r="H239" s="96">
        <v>10.33</v>
      </c>
      <c r="I239" s="93">
        <v>10.27</v>
      </c>
    </row>
    <row r="240" spans="3:9">
      <c r="C240" s="94" t="s">
        <v>1795</v>
      </c>
      <c r="D240" s="1649" t="s">
        <v>1815</v>
      </c>
      <c r="F240" s="1644" t="s">
        <v>942</v>
      </c>
      <c r="G240" s="96">
        <v>10.42</v>
      </c>
      <c r="H240" s="96">
        <v>10.33</v>
      </c>
      <c r="I240" s="93">
        <v>10.27</v>
      </c>
    </row>
    <row r="241" spans="3:9">
      <c r="C241" s="94" t="s">
        <v>1795</v>
      </c>
      <c r="D241" s="1649" t="s">
        <v>1814</v>
      </c>
      <c r="F241" s="1644" t="s">
        <v>940</v>
      </c>
      <c r="G241" s="96">
        <v>10.42</v>
      </c>
      <c r="H241" s="96">
        <v>10.33</v>
      </c>
      <c r="I241" s="93">
        <v>10.27</v>
      </c>
    </row>
    <row r="242" spans="3:9">
      <c r="C242" s="94" t="s">
        <v>1795</v>
      </c>
      <c r="D242" s="1649" t="s">
        <v>1813</v>
      </c>
      <c r="F242" s="1644" t="s">
        <v>939</v>
      </c>
      <c r="G242" s="96">
        <v>10.42</v>
      </c>
      <c r="H242" s="96">
        <v>10.33</v>
      </c>
      <c r="I242" s="93">
        <v>10.27</v>
      </c>
    </row>
    <row r="243" spans="3:9">
      <c r="C243" s="94" t="s">
        <v>1795</v>
      </c>
      <c r="D243" s="1649" t="s">
        <v>1812</v>
      </c>
      <c r="F243" s="1644" t="s">
        <v>936</v>
      </c>
      <c r="G243" s="96">
        <v>10.42</v>
      </c>
      <c r="H243" s="96">
        <v>10.33</v>
      </c>
      <c r="I243" s="93">
        <v>10.27</v>
      </c>
    </row>
    <row r="244" spans="3:9">
      <c r="C244" s="94" t="s">
        <v>1795</v>
      </c>
      <c r="D244" s="1649" t="s">
        <v>1811</v>
      </c>
      <c r="F244" s="1644" t="s">
        <v>935</v>
      </c>
      <c r="G244" s="96">
        <v>10.42</v>
      </c>
      <c r="H244" s="96">
        <v>10.33</v>
      </c>
      <c r="I244" s="93">
        <v>10.27</v>
      </c>
    </row>
    <row r="245" spans="3:9">
      <c r="C245" s="94" t="s">
        <v>1795</v>
      </c>
      <c r="D245" s="1649" t="s">
        <v>1810</v>
      </c>
      <c r="F245" s="1644" t="s">
        <v>929</v>
      </c>
      <c r="G245" s="96">
        <v>10.42</v>
      </c>
      <c r="H245" s="96">
        <v>10.33</v>
      </c>
      <c r="I245" s="93">
        <v>10.27</v>
      </c>
    </row>
    <row r="246" spans="3:9">
      <c r="C246" s="94" t="s">
        <v>1795</v>
      </c>
      <c r="D246" s="1649" t="s">
        <v>1809</v>
      </c>
      <c r="F246" s="1644" t="s">
        <v>921</v>
      </c>
      <c r="G246" s="96">
        <v>10.42</v>
      </c>
      <c r="H246" s="96">
        <v>10.33</v>
      </c>
      <c r="I246" s="93">
        <v>10.27</v>
      </c>
    </row>
    <row r="247" spans="3:9">
      <c r="C247" s="94" t="s">
        <v>1795</v>
      </c>
      <c r="D247" s="1649" t="s">
        <v>1808</v>
      </c>
      <c r="F247" s="1644" t="s">
        <v>917</v>
      </c>
      <c r="G247" s="96">
        <v>10.42</v>
      </c>
      <c r="H247" s="96">
        <v>10.33</v>
      </c>
      <c r="I247" s="93">
        <v>10.27</v>
      </c>
    </row>
    <row r="248" spans="3:9">
      <c r="C248" s="94" t="s">
        <v>1795</v>
      </c>
      <c r="D248" s="1649" t="s">
        <v>1807</v>
      </c>
      <c r="F248" s="1644" t="s">
        <v>915</v>
      </c>
      <c r="G248" s="96">
        <v>10.42</v>
      </c>
      <c r="H248" s="96">
        <v>10.33</v>
      </c>
      <c r="I248" s="93">
        <v>10.27</v>
      </c>
    </row>
    <row r="249" spans="3:9">
      <c r="C249" s="94" t="s">
        <v>1795</v>
      </c>
      <c r="D249" s="1649" t="s">
        <v>1806</v>
      </c>
      <c r="F249" s="1644" t="s">
        <v>910</v>
      </c>
      <c r="G249" s="96">
        <v>10.42</v>
      </c>
      <c r="H249" s="96">
        <v>10.33</v>
      </c>
      <c r="I249" s="93">
        <v>10.27</v>
      </c>
    </row>
    <row r="250" spans="3:9">
      <c r="C250" s="94" t="s">
        <v>1795</v>
      </c>
      <c r="D250" s="1649" t="s">
        <v>1805</v>
      </c>
      <c r="F250" s="1644" t="s">
        <v>909</v>
      </c>
      <c r="G250" s="96">
        <v>10.42</v>
      </c>
      <c r="H250" s="96">
        <v>10.33</v>
      </c>
      <c r="I250" s="93">
        <v>10.27</v>
      </c>
    </row>
    <row r="251" spans="3:9">
      <c r="C251" s="94" t="s">
        <v>1795</v>
      </c>
      <c r="D251" s="1649" t="s">
        <v>1804</v>
      </c>
      <c r="F251" s="1644" t="s">
        <v>907</v>
      </c>
      <c r="G251" s="96">
        <v>10.42</v>
      </c>
      <c r="H251" s="96">
        <v>10.33</v>
      </c>
      <c r="I251" s="93">
        <v>10.27</v>
      </c>
    </row>
    <row r="252" spans="3:9">
      <c r="C252" s="94" t="s">
        <v>1795</v>
      </c>
      <c r="D252" s="1649" t="s">
        <v>1803</v>
      </c>
      <c r="F252" s="1644" t="s">
        <v>904</v>
      </c>
      <c r="G252" s="96">
        <v>10.42</v>
      </c>
      <c r="H252" s="96">
        <v>10.33</v>
      </c>
      <c r="I252" s="93">
        <v>10.27</v>
      </c>
    </row>
    <row r="253" spans="3:9">
      <c r="C253" s="94" t="s">
        <v>1795</v>
      </c>
      <c r="D253" s="1649" t="s">
        <v>1802</v>
      </c>
      <c r="F253" s="1644" t="s">
        <v>902</v>
      </c>
      <c r="G253" s="96">
        <v>10.42</v>
      </c>
      <c r="H253" s="96">
        <v>10.33</v>
      </c>
      <c r="I253" s="93">
        <v>10.27</v>
      </c>
    </row>
    <row r="254" spans="3:9">
      <c r="C254" s="94" t="s">
        <v>1795</v>
      </c>
      <c r="D254" s="1649" t="s">
        <v>1801</v>
      </c>
      <c r="F254" s="1644" t="s">
        <v>901</v>
      </c>
      <c r="G254" s="96">
        <v>10.42</v>
      </c>
      <c r="H254" s="96">
        <v>10.33</v>
      </c>
      <c r="I254" s="93">
        <v>10.27</v>
      </c>
    </row>
    <row r="255" spans="3:9">
      <c r="C255" s="94" t="s">
        <v>1795</v>
      </c>
      <c r="D255" s="1649" t="s">
        <v>1800</v>
      </c>
      <c r="F255" s="1644" t="s">
        <v>897</v>
      </c>
      <c r="G255" s="96">
        <v>10.42</v>
      </c>
      <c r="H255" s="96">
        <v>10.33</v>
      </c>
      <c r="I255" s="93">
        <v>10.27</v>
      </c>
    </row>
    <row r="256" spans="3:9">
      <c r="C256" s="94" t="s">
        <v>1795</v>
      </c>
      <c r="D256" s="1649" t="s">
        <v>1799</v>
      </c>
      <c r="F256" s="1644" t="s">
        <v>895</v>
      </c>
      <c r="G256" s="96">
        <v>10.42</v>
      </c>
      <c r="H256" s="96">
        <v>10.33</v>
      </c>
      <c r="I256" s="93">
        <v>10.27</v>
      </c>
    </row>
    <row r="257" spans="3:9">
      <c r="C257" s="94" t="s">
        <v>1795</v>
      </c>
      <c r="D257" s="1649" t="s">
        <v>1798</v>
      </c>
      <c r="F257" s="1644" t="s">
        <v>892</v>
      </c>
      <c r="G257" s="96">
        <v>10.42</v>
      </c>
      <c r="H257" s="96">
        <v>10.33</v>
      </c>
      <c r="I257" s="93">
        <v>10.27</v>
      </c>
    </row>
    <row r="258" spans="3:9">
      <c r="C258" s="94" t="s">
        <v>1795</v>
      </c>
      <c r="D258" s="1649" t="s">
        <v>1797</v>
      </c>
      <c r="F258" s="1644" t="s">
        <v>891</v>
      </c>
      <c r="G258" s="96">
        <v>10.42</v>
      </c>
      <c r="H258" s="96">
        <v>10.33</v>
      </c>
      <c r="I258" s="93">
        <v>10.27</v>
      </c>
    </row>
    <row r="259" spans="3:9">
      <c r="C259" s="94" t="s">
        <v>1795</v>
      </c>
      <c r="D259" s="1649" t="s">
        <v>1796</v>
      </c>
      <c r="F259" s="1644" t="s">
        <v>890</v>
      </c>
      <c r="G259" s="96">
        <v>10.42</v>
      </c>
      <c r="H259" s="96">
        <v>10.33</v>
      </c>
      <c r="I259" s="93">
        <v>10.27</v>
      </c>
    </row>
    <row r="260" spans="3:9">
      <c r="C260" s="94" t="s">
        <v>1795</v>
      </c>
      <c r="D260" s="1649" t="s">
        <v>1794</v>
      </c>
      <c r="F260" s="1644" t="s">
        <v>889</v>
      </c>
      <c r="G260" s="96">
        <v>10.42</v>
      </c>
      <c r="H260" s="96">
        <v>10.33</v>
      </c>
      <c r="I260" s="93">
        <v>10.27</v>
      </c>
    </row>
    <row r="261" spans="3:9">
      <c r="C261" s="94" t="s">
        <v>1759</v>
      </c>
      <c r="D261" s="1649" t="s">
        <v>1793</v>
      </c>
      <c r="F261" s="1644" t="s">
        <v>888</v>
      </c>
      <c r="G261" s="96">
        <v>10.42</v>
      </c>
      <c r="H261" s="96">
        <v>10.33</v>
      </c>
      <c r="I261" s="93">
        <v>10.27</v>
      </c>
    </row>
    <row r="262" spans="3:9">
      <c r="C262" s="94" t="s">
        <v>1759</v>
      </c>
      <c r="D262" s="1649" t="s">
        <v>1792</v>
      </c>
      <c r="F262" s="1644" t="s">
        <v>887</v>
      </c>
      <c r="G262" s="96">
        <v>10.42</v>
      </c>
      <c r="H262" s="96">
        <v>10.33</v>
      </c>
      <c r="I262" s="93">
        <v>10.27</v>
      </c>
    </row>
    <row r="263" spans="3:9">
      <c r="C263" s="94" t="s">
        <v>1759</v>
      </c>
      <c r="D263" s="1649" t="s">
        <v>1791</v>
      </c>
      <c r="F263" s="1644" t="s">
        <v>886</v>
      </c>
      <c r="G263" s="96">
        <v>10.42</v>
      </c>
      <c r="H263" s="96">
        <v>10.33</v>
      </c>
      <c r="I263" s="93">
        <v>10.27</v>
      </c>
    </row>
    <row r="264" spans="3:9">
      <c r="C264" s="94" t="s">
        <v>1759</v>
      </c>
      <c r="D264" s="1649" t="s">
        <v>1790</v>
      </c>
      <c r="F264" s="1644" t="s">
        <v>885</v>
      </c>
      <c r="G264" s="96">
        <v>10.42</v>
      </c>
      <c r="H264" s="96">
        <v>10.33</v>
      </c>
      <c r="I264" s="93">
        <v>10.27</v>
      </c>
    </row>
    <row r="265" spans="3:9">
      <c r="C265" s="94" t="s">
        <v>1759</v>
      </c>
      <c r="D265" s="1649" t="s">
        <v>1789</v>
      </c>
      <c r="F265" s="1644" t="s">
        <v>884</v>
      </c>
      <c r="G265" s="96">
        <v>10.42</v>
      </c>
      <c r="H265" s="96">
        <v>10.33</v>
      </c>
      <c r="I265" s="93">
        <v>10.27</v>
      </c>
    </row>
    <row r="266" spans="3:9">
      <c r="C266" s="94" t="s">
        <v>1759</v>
      </c>
      <c r="D266" s="1649" t="s">
        <v>1788</v>
      </c>
      <c r="F266" s="1644" t="s">
        <v>2424</v>
      </c>
      <c r="G266" s="96">
        <v>10.42</v>
      </c>
      <c r="H266" s="96">
        <v>10.33</v>
      </c>
      <c r="I266" s="93">
        <v>10.27</v>
      </c>
    </row>
    <row r="267" spans="3:9">
      <c r="C267" s="94" t="s">
        <v>1759</v>
      </c>
      <c r="D267" s="1649" t="s">
        <v>1787</v>
      </c>
      <c r="F267" s="1644" t="s">
        <v>883</v>
      </c>
      <c r="G267" s="96">
        <v>10.42</v>
      </c>
      <c r="H267" s="96">
        <v>10.33</v>
      </c>
      <c r="I267" s="93">
        <v>10.27</v>
      </c>
    </row>
    <row r="268" spans="3:9">
      <c r="C268" s="94" t="s">
        <v>1759</v>
      </c>
      <c r="D268" s="1649" t="s">
        <v>1786</v>
      </c>
      <c r="F268" s="1644" t="s">
        <v>881</v>
      </c>
      <c r="G268" s="96">
        <v>10.42</v>
      </c>
      <c r="H268" s="96">
        <v>10.33</v>
      </c>
      <c r="I268" s="93">
        <v>10.27</v>
      </c>
    </row>
    <row r="269" spans="3:9">
      <c r="C269" s="94" t="s">
        <v>1759</v>
      </c>
      <c r="D269" s="1649" t="s">
        <v>1785</v>
      </c>
      <c r="F269" s="1644" t="s">
        <v>877</v>
      </c>
      <c r="G269" s="96">
        <v>10.42</v>
      </c>
      <c r="H269" s="96">
        <v>10.33</v>
      </c>
      <c r="I269" s="93">
        <v>10.27</v>
      </c>
    </row>
    <row r="270" spans="3:9">
      <c r="C270" s="94" t="s">
        <v>1759</v>
      </c>
      <c r="D270" s="1649" t="s">
        <v>1784</v>
      </c>
      <c r="F270" s="1644" t="s">
        <v>851</v>
      </c>
      <c r="G270" s="96">
        <v>10.42</v>
      </c>
      <c r="H270" s="96">
        <v>10.33</v>
      </c>
      <c r="I270" s="93">
        <v>10.27</v>
      </c>
    </row>
    <row r="271" spans="3:9">
      <c r="C271" s="94" t="s">
        <v>1759</v>
      </c>
      <c r="D271" s="1649" t="s">
        <v>1783</v>
      </c>
      <c r="F271" s="1644" t="s">
        <v>839</v>
      </c>
      <c r="G271" s="96">
        <v>10.42</v>
      </c>
      <c r="H271" s="96">
        <v>10.33</v>
      </c>
      <c r="I271" s="93">
        <v>10.27</v>
      </c>
    </row>
    <row r="272" spans="3:9">
      <c r="C272" s="94" t="s">
        <v>1759</v>
      </c>
      <c r="D272" s="1649" t="s">
        <v>1782</v>
      </c>
      <c r="F272" s="1644" t="s">
        <v>837</v>
      </c>
      <c r="G272" s="96">
        <v>10.42</v>
      </c>
      <c r="H272" s="96">
        <v>10.33</v>
      </c>
      <c r="I272" s="93">
        <v>10.27</v>
      </c>
    </row>
    <row r="273" spans="3:9">
      <c r="C273" s="94" t="s">
        <v>1759</v>
      </c>
      <c r="D273" s="1649" t="s">
        <v>1781</v>
      </c>
      <c r="F273" s="1644" t="s">
        <v>831</v>
      </c>
      <c r="G273" s="96">
        <v>10.42</v>
      </c>
      <c r="H273" s="96">
        <v>10.33</v>
      </c>
      <c r="I273" s="93">
        <v>10.27</v>
      </c>
    </row>
    <row r="274" spans="3:9">
      <c r="C274" s="94" t="s">
        <v>1759</v>
      </c>
      <c r="D274" s="1649" t="s">
        <v>1780</v>
      </c>
      <c r="F274" s="1644" t="s">
        <v>800</v>
      </c>
      <c r="G274" s="96">
        <v>10.42</v>
      </c>
      <c r="H274" s="96">
        <v>10.33</v>
      </c>
      <c r="I274" s="93">
        <v>10.27</v>
      </c>
    </row>
    <row r="275" spans="3:9">
      <c r="C275" s="94" t="s">
        <v>1759</v>
      </c>
      <c r="D275" s="1649" t="s">
        <v>1779</v>
      </c>
      <c r="F275" s="1644" t="s">
        <v>798</v>
      </c>
      <c r="G275" s="96">
        <v>10.42</v>
      </c>
      <c r="H275" s="96">
        <v>10.33</v>
      </c>
      <c r="I275" s="93">
        <v>10.27</v>
      </c>
    </row>
    <row r="276" spans="3:9">
      <c r="C276" s="94" t="s">
        <v>1759</v>
      </c>
      <c r="D276" s="1649" t="s">
        <v>1778</v>
      </c>
      <c r="F276" s="1644" t="s">
        <v>546</v>
      </c>
      <c r="G276" s="96">
        <v>10.42</v>
      </c>
      <c r="H276" s="96">
        <v>10.33</v>
      </c>
      <c r="I276" s="93">
        <v>10.27</v>
      </c>
    </row>
    <row r="277" spans="3:9">
      <c r="C277" s="94" t="s">
        <v>1759</v>
      </c>
      <c r="D277" s="1649" t="s">
        <v>1777</v>
      </c>
      <c r="F277" s="1644" t="s">
        <v>544</v>
      </c>
      <c r="G277" s="96">
        <v>10.42</v>
      </c>
      <c r="H277" s="96">
        <v>10.33</v>
      </c>
      <c r="I277" s="93">
        <v>10.27</v>
      </c>
    </row>
    <row r="278" spans="3:9">
      <c r="C278" s="94" t="s">
        <v>1759</v>
      </c>
      <c r="D278" s="1649" t="s">
        <v>1776</v>
      </c>
      <c r="F278" s="1644" t="s">
        <v>542</v>
      </c>
      <c r="G278" s="96">
        <v>10.42</v>
      </c>
      <c r="H278" s="96">
        <v>10.33</v>
      </c>
      <c r="I278" s="93">
        <v>10.27</v>
      </c>
    </row>
    <row r="279" spans="3:9">
      <c r="C279" s="94" t="s">
        <v>1759</v>
      </c>
      <c r="D279" s="1649" t="s">
        <v>1775</v>
      </c>
      <c r="F279" s="1644" t="s">
        <v>536</v>
      </c>
      <c r="G279" s="96">
        <v>10.42</v>
      </c>
      <c r="H279" s="96">
        <v>10.33</v>
      </c>
      <c r="I279" s="93">
        <v>10.27</v>
      </c>
    </row>
    <row r="280" spans="3:9">
      <c r="C280" s="94" t="s">
        <v>1759</v>
      </c>
      <c r="D280" s="1649" t="s">
        <v>511</v>
      </c>
      <c r="F280" s="1644" t="s">
        <v>1774</v>
      </c>
      <c r="G280" s="96">
        <v>10.42</v>
      </c>
      <c r="H280" s="96">
        <v>10.33</v>
      </c>
      <c r="I280" s="93">
        <v>10.27</v>
      </c>
    </row>
    <row r="281" spans="3:9">
      <c r="C281" s="94" t="s">
        <v>1759</v>
      </c>
      <c r="D281" s="1649" t="s">
        <v>1773</v>
      </c>
      <c r="F281" s="1644" t="s">
        <v>527</v>
      </c>
      <c r="G281" s="96">
        <v>10.42</v>
      </c>
      <c r="H281" s="96">
        <v>10.33</v>
      </c>
      <c r="I281" s="93">
        <v>10.27</v>
      </c>
    </row>
    <row r="282" spans="3:9">
      <c r="C282" s="94" t="s">
        <v>1759</v>
      </c>
      <c r="D282" s="1649" t="s">
        <v>1772</v>
      </c>
      <c r="F282" s="1644" t="s">
        <v>1771</v>
      </c>
      <c r="G282" s="96">
        <v>10.210000000000001</v>
      </c>
      <c r="H282" s="96">
        <v>10.17</v>
      </c>
      <c r="I282" s="93">
        <v>10.14</v>
      </c>
    </row>
    <row r="283" spans="3:9">
      <c r="C283" s="94" t="s">
        <v>1759</v>
      </c>
      <c r="D283" s="1649" t="s">
        <v>1770</v>
      </c>
      <c r="F283" s="1644" t="s">
        <v>1625</v>
      </c>
      <c r="G283" s="96">
        <v>10.210000000000001</v>
      </c>
      <c r="H283" s="96">
        <v>10.17</v>
      </c>
      <c r="I283" s="93">
        <v>10.14</v>
      </c>
    </row>
    <row r="284" spans="3:9">
      <c r="C284" s="94" t="s">
        <v>1759</v>
      </c>
      <c r="D284" s="1649" t="s">
        <v>1769</v>
      </c>
      <c r="F284" s="1644" t="s">
        <v>1623</v>
      </c>
      <c r="G284" s="96">
        <v>10.210000000000001</v>
      </c>
      <c r="H284" s="96">
        <v>10.17</v>
      </c>
      <c r="I284" s="93">
        <v>10.14</v>
      </c>
    </row>
    <row r="285" spans="3:9">
      <c r="C285" s="94" t="s">
        <v>1759</v>
      </c>
      <c r="D285" s="1649" t="s">
        <v>1768</v>
      </c>
      <c r="F285" s="1644" t="s">
        <v>1622</v>
      </c>
      <c r="G285" s="96">
        <v>10.210000000000001</v>
      </c>
      <c r="H285" s="96">
        <v>10.17</v>
      </c>
      <c r="I285" s="93">
        <v>10.14</v>
      </c>
    </row>
    <row r="286" spans="3:9">
      <c r="C286" s="94" t="s">
        <v>1759</v>
      </c>
      <c r="D286" s="1649" t="s">
        <v>1767</v>
      </c>
      <c r="F286" s="1644" t="s">
        <v>1618</v>
      </c>
      <c r="G286" s="96">
        <v>10.210000000000001</v>
      </c>
      <c r="H286" s="96">
        <v>10.17</v>
      </c>
      <c r="I286" s="93">
        <v>10.14</v>
      </c>
    </row>
    <row r="287" spans="3:9">
      <c r="C287" s="94" t="s">
        <v>1759</v>
      </c>
      <c r="D287" s="1649" t="s">
        <v>1766</v>
      </c>
      <c r="F287" s="1644" t="s">
        <v>1614</v>
      </c>
      <c r="G287" s="96">
        <v>10.210000000000001</v>
      </c>
      <c r="H287" s="96">
        <v>10.17</v>
      </c>
      <c r="I287" s="93">
        <v>10.14</v>
      </c>
    </row>
    <row r="288" spans="3:9">
      <c r="C288" s="94" t="s">
        <v>1759</v>
      </c>
      <c r="D288" s="1649" t="s">
        <v>1765</v>
      </c>
      <c r="F288" s="1644" t="s">
        <v>1609</v>
      </c>
      <c r="G288" s="96">
        <v>10.210000000000001</v>
      </c>
      <c r="H288" s="96">
        <v>10.17</v>
      </c>
      <c r="I288" s="93">
        <v>10.14</v>
      </c>
    </row>
    <row r="289" spans="3:9">
      <c r="C289" s="94" t="s">
        <v>1759</v>
      </c>
      <c r="D289" s="1649" t="s">
        <v>1764</v>
      </c>
      <c r="F289" s="1644" t="s">
        <v>1608</v>
      </c>
      <c r="G289" s="96">
        <v>10.210000000000001</v>
      </c>
      <c r="H289" s="96">
        <v>10.17</v>
      </c>
      <c r="I289" s="93">
        <v>10.14</v>
      </c>
    </row>
    <row r="290" spans="3:9">
      <c r="C290" s="94" t="s">
        <v>1759</v>
      </c>
      <c r="D290" s="1649" t="s">
        <v>1763</v>
      </c>
      <c r="F290" s="1644" t="s">
        <v>1607</v>
      </c>
      <c r="G290" s="96">
        <v>10.210000000000001</v>
      </c>
      <c r="H290" s="96">
        <v>10.17</v>
      </c>
      <c r="I290" s="93">
        <v>10.14</v>
      </c>
    </row>
    <row r="291" spans="3:9">
      <c r="C291" s="94" t="s">
        <v>1759</v>
      </c>
      <c r="D291" s="1649" t="s">
        <v>1762</v>
      </c>
      <c r="F291" s="1644" t="s">
        <v>1606</v>
      </c>
      <c r="G291" s="96">
        <v>10.210000000000001</v>
      </c>
      <c r="H291" s="96">
        <v>10.17</v>
      </c>
      <c r="I291" s="93">
        <v>10.14</v>
      </c>
    </row>
    <row r="292" spans="3:9">
      <c r="C292" s="94" t="s">
        <v>1759</v>
      </c>
      <c r="D292" s="1649" t="s">
        <v>1761</v>
      </c>
      <c r="F292" s="1644" t="s">
        <v>1599</v>
      </c>
      <c r="G292" s="96">
        <v>10.210000000000001</v>
      </c>
      <c r="H292" s="96">
        <v>10.17</v>
      </c>
      <c r="I292" s="93">
        <v>10.14</v>
      </c>
    </row>
    <row r="293" spans="3:9">
      <c r="C293" s="94" t="s">
        <v>1759</v>
      </c>
      <c r="D293" s="1649" t="s">
        <v>444</v>
      </c>
      <c r="F293" s="1644" t="s">
        <v>1596</v>
      </c>
      <c r="G293" s="96">
        <v>10.210000000000001</v>
      </c>
      <c r="H293" s="96">
        <v>10.17</v>
      </c>
      <c r="I293" s="93">
        <v>10.14</v>
      </c>
    </row>
    <row r="294" spans="3:9">
      <c r="C294" s="94" t="s">
        <v>1759</v>
      </c>
      <c r="D294" s="1649" t="s">
        <v>1760</v>
      </c>
      <c r="F294" s="1644" t="s">
        <v>1591</v>
      </c>
      <c r="G294" s="96">
        <v>10.210000000000001</v>
      </c>
      <c r="H294" s="96">
        <v>10.17</v>
      </c>
      <c r="I294" s="93">
        <v>10.14</v>
      </c>
    </row>
    <row r="295" spans="3:9">
      <c r="C295" s="94" t="s">
        <v>1759</v>
      </c>
      <c r="D295" s="1649" t="s">
        <v>1758</v>
      </c>
      <c r="F295" s="1644" t="s">
        <v>1590</v>
      </c>
      <c r="G295" s="96">
        <v>10.210000000000001</v>
      </c>
      <c r="H295" s="96">
        <v>10.17</v>
      </c>
      <c r="I295" s="93">
        <v>10.14</v>
      </c>
    </row>
    <row r="296" spans="3:9">
      <c r="C296" s="94" t="s">
        <v>1732</v>
      </c>
      <c r="D296" s="1649" t="s">
        <v>1757</v>
      </c>
      <c r="F296" s="1644" t="s">
        <v>1589</v>
      </c>
      <c r="G296" s="96">
        <v>10.210000000000001</v>
      </c>
      <c r="H296" s="96">
        <v>10.17</v>
      </c>
      <c r="I296" s="93">
        <v>10.14</v>
      </c>
    </row>
    <row r="297" spans="3:9">
      <c r="C297" s="94" t="s">
        <v>1732</v>
      </c>
      <c r="D297" s="1649" t="s">
        <v>1756</v>
      </c>
      <c r="F297" s="1644" t="s">
        <v>1588</v>
      </c>
      <c r="G297" s="96">
        <v>10.210000000000001</v>
      </c>
      <c r="H297" s="96">
        <v>10.17</v>
      </c>
      <c r="I297" s="93">
        <v>10.14</v>
      </c>
    </row>
    <row r="298" spans="3:9">
      <c r="C298" s="94" t="s">
        <v>1732</v>
      </c>
      <c r="D298" s="1649" t="s">
        <v>1755</v>
      </c>
      <c r="F298" s="1644" t="s">
        <v>1587</v>
      </c>
      <c r="G298" s="96">
        <v>10.210000000000001</v>
      </c>
      <c r="H298" s="96">
        <v>10.17</v>
      </c>
      <c r="I298" s="93">
        <v>10.14</v>
      </c>
    </row>
    <row r="299" spans="3:9">
      <c r="C299" s="94" t="s">
        <v>1732</v>
      </c>
      <c r="D299" s="1649" t="s">
        <v>1754</v>
      </c>
      <c r="F299" s="1644" t="s">
        <v>1582</v>
      </c>
      <c r="G299" s="96">
        <v>10.210000000000001</v>
      </c>
      <c r="H299" s="96">
        <v>10.17</v>
      </c>
      <c r="I299" s="93">
        <v>10.14</v>
      </c>
    </row>
    <row r="300" spans="3:9">
      <c r="C300" s="94" t="s">
        <v>1732</v>
      </c>
      <c r="D300" s="1649" t="s">
        <v>1753</v>
      </c>
      <c r="F300" s="1644" t="s">
        <v>1580</v>
      </c>
      <c r="G300" s="96">
        <v>10.210000000000001</v>
      </c>
      <c r="H300" s="96">
        <v>10.17</v>
      </c>
      <c r="I300" s="93">
        <v>10.14</v>
      </c>
    </row>
    <row r="301" spans="3:9">
      <c r="C301" s="94" t="s">
        <v>1732</v>
      </c>
      <c r="D301" s="1649" t="s">
        <v>1752</v>
      </c>
      <c r="F301" s="1644" t="s">
        <v>1579</v>
      </c>
      <c r="G301" s="96">
        <v>10.210000000000001</v>
      </c>
      <c r="H301" s="96">
        <v>10.17</v>
      </c>
      <c r="I301" s="93">
        <v>10.14</v>
      </c>
    </row>
    <row r="302" spans="3:9">
      <c r="C302" s="94" t="s">
        <v>1732</v>
      </c>
      <c r="D302" s="1649" t="s">
        <v>1751</v>
      </c>
      <c r="F302" s="1644" t="s">
        <v>1578</v>
      </c>
      <c r="G302" s="96">
        <v>10.210000000000001</v>
      </c>
      <c r="H302" s="96">
        <v>10.17</v>
      </c>
      <c r="I302" s="93">
        <v>10.14</v>
      </c>
    </row>
    <row r="303" spans="3:9">
      <c r="C303" s="94" t="s">
        <v>1732</v>
      </c>
      <c r="D303" s="1649" t="s">
        <v>1750</v>
      </c>
      <c r="F303" s="1644" t="s">
        <v>1577</v>
      </c>
      <c r="G303" s="96">
        <v>10.210000000000001</v>
      </c>
      <c r="H303" s="96">
        <v>10.17</v>
      </c>
      <c r="I303" s="93">
        <v>10.14</v>
      </c>
    </row>
    <row r="304" spans="3:9">
      <c r="C304" s="94" t="s">
        <v>1732</v>
      </c>
      <c r="D304" s="1649" t="s">
        <v>1749</v>
      </c>
      <c r="F304" s="1644" t="s">
        <v>1576</v>
      </c>
      <c r="G304" s="96">
        <v>10.210000000000001</v>
      </c>
      <c r="H304" s="96">
        <v>10.17</v>
      </c>
      <c r="I304" s="93">
        <v>10.14</v>
      </c>
    </row>
    <row r="305" spans="3:9">
      <c r="C305" s="94" t="s">
        <v>1732</v>
      </c>
      <c r="D305" s="1649" t="s">
        <v>1748</v>
      </c>
      <c r="F305" s="1644" t="s">
        <v>1573</v>
      </c>
      <c r="G305" s="96">
        <v>10.210000000000001</v>
      </c>
      <c r="H305" s="96">
        <v>10.17</v>
      </c>
      <c r="I305" s="93">
        <v>10.14</v>
      </c>
    </row>
    <row r="306" spans="3:9">
      <c r="C306" s="94" t="s">
        <v>1732</v>
      </c>
      <c r="D306" s="1649" t="s">
        <v>1747</v>
      </c>
      <c r="F306" s="1644" t="s">
        <v>1571</v>
      </c>
      <c r="G306" s="96">
        <v>10.210000000000001</v>
      </c>
      <c r="H306" s="96">
        <v>10.17</v>
      </c>
      <c r="I306" s="93">
        <v>10.14</v>
      </c>
    </row>
    <row r="307" spans="3:9">
      <c r="C307" s="94" t="s">
        <v>1732</v>
      </c>
      <c r="D307" s="1649" t="s">
        <v>1746</v>
      </c>
      <c r="F307" s="1644" t="s">
        <v>1565</v>
      </c>
      <c r="G307" s="96">
        <v>10.210000000000001</v>
      </c>
      <c r="H307" s="96">
        <v>10.17</v>
      </c>
      <c r="I307" s="93">
        <v>10.14</v>
      </c>
    </row>
    <row r="308" spans="3:9">
      <c r="C308" s="94" t="s">
        <v>1732</v>
      </c>
      <c r="D308" s="1649" t="s">
        <v>1745</v>
      </c>
      <c r="F308" s="1644" t="s">
        <v>1558</v>
      </c>
      <c r="G308" s="96">
        <v>10.210000000000001</v>
      </c>
      <c r="H308" s="96">
        <v>10.17</v>
      </c>
      <c r="I308" s="93">
        <v>10.14</v>
      </c>
    </row>
    <row r="309" spans="3:9">
      <c r="C309" s="94" t="s">
        <v>1732</v>
      </c>
      <c r="D309" s="1649" t="s">
        <v>1744</v>
      </c>
      <c r="F309" s="1644" t="s">
        <v>1555</v>
      </c>
      <c r="G309" s="96">
        <v>10.210000000000001</v>
      </c>
      <c r="H309" s="96">
        <v>10.17</v>
      </c>
      <c r="I309" s="93">
        <v>10.14</v>
      </c>
    </row>
    <row r="310" spans="3:9">
      <c r="C310" s="94" t="s">
        <v>1732</v>
      </c>
      <c r="D310" s="1649" t="s">
        <v>1743</v>
      </c>
      <c r="F310" s="1644" t="s">
        <v>1554</v>
      </c>
      <c r="G310" s="96">
        <v>10.210000000000001</v>
      </c>
      <c r="H310" s="96">
        <v>10.17</v>
      </c>
      <c r="I310" s="93">
        <v>10.14</v>
      </c>
    </row>
    <row r="311" spans="3:9">
      <c r="C311" s="94" t="s">
        <v>1732</v>
      </c>
      <c r="D311" s="1649" t="s">
        <v>1742</v>
      </c>
      <c r="F311" s="1644" t="s">
        <v>1551</v>
      </c>
      <c r="G311" s="96">
        <v>10.210000000000001</v>
      </c>
      <c r="H311" s="96">
        <v>10.17</v>
      </c>
      <c r="I311" s="93">
        <v>10.14</v>
      </c>
    </row>
    <row r="312" spans="3:9">
      <c r="C312" s="94" t="s">
        <v>1732</v>
      </c>
      <c r="D312" s="1649" t="s">
        <v>1741</v>
      </c>
      <c r="F312" s="1644" t="s">
        <v>1740</v>
      </c>
      <c r="G312" s="96">
        <v>10.210000000000001</v>
      </c>
      <c r="H312" s="96">
        <v>10.17</v>
      </c>
      <c r="I312" s="93">
        <v>10.14</v>
      </c>
    </row>
    <row r="313" spans="3:9">
      <c r="C313" s="94" t="s">
        <v>1732</v>
      </c>
      <c r="D313" s="1649" t="s">
        <v>1739</v>
      </c>
      <c r="F313" s="1644" t="s">
        <v>1738</v>
      </c>
      <c r="G313" s="96">
        <v>10.210000000000001</v>
      </c>
      <c r="H313" s="96">
        <v>10.17</v>
      </c>
      <c r="I313" s="93">
        <v>10.14</v>
      </c>
    </row>
    <row r="314" spans="3:9">
      <c r="C314" s="94" t="s">
        <v>1732</v>
      </c>
      <c r="D314" s="1649" t="s">
        <v>1737</v>
      </c>
      <c r="F314" s="1644" t="s">
        <v>1531</v>
      </c>
      <c r="G314" s="96">
        <v>10.210000000000001</v>
      </c>
      <c r="H314" s="96">
        <v>10.17</v>
      </c>
      <c r="I314" s="93">
        <v>10.14</v>
      </c>
    </row>
    <row r="315" spans="3:9">
      <c r="C315" s="94" t="s">
        <v>1732</v>
      </c>
      <c r="D315" s="1649" t="s">
        <v>1736</v>
      </c>
      <c r="F315" s="1644" t="s">
        <v>1523</v>
      </c>
      <c r="G315" s="96">
        <v>10.210000000000001</v>
      </c>
      <c r="H315" s="96">
        <v>10.17</v>
      </c>
      <c r="I315" s="93">
        <v>10.14</v>
      </c>
    </row>
    <row r="316" spans="3:9">
      <c r="C316" s="94" t="s">
        <v>1732</v>
      </c>
      <c r="D316" s="1649" t="s">
        <v>1735</v>
      </c>
      <c r="F316" s="1644" t="s">
        <v>1510</v>
      </c>
      <c r="G316" s="96">
        <v>10.210000000000001</v>
      </c>
      <c r="H316" s="96">
        <v>10.17</v>
      </c>
      <c r="I316" s="93">
        <v>10.14</v>
      </c>
    </row>
    <row r="317" spans="3:9">
      <c r="C317" s="94" t="s">
        <v>1732</v>
      </c>
      <c r="D317" s="1649" t="s">
        <v>1734</v>
      </c>
      <c r="F317" s="1644" t="s">
        <v>1489</v>
      </c>
      <c r="G317" s="96">
        <v>10.210000000000001</v>
      </c>
      <c r="H317" s="96">
        <v>10.17</v>
      </c>
      <c r="I317" s="93">
        <v>10.14</v>
      </c>
    </row>
    <row r="318" spans="3:9">
      <c r="C318" s="94" t="s">
        <v>1732</v>
      </c>
      <c r="D318" s="1649" t="s">
        <v>371</v>
      </c>
      <c r="F318" s="1644" t="s">
        <v>1483</v>
      </c>
      <c r="G318" s="96">
        <v>10.210000000000001</v>
      </c>
      <c r="H318" s="96">
        <v>10.17</v>
      </c>
      <c r="I318" s="93">
        <v>10.14</v>
      </c>
    </row>
    <row r="319" spans="3:9">
      <c r="C319" s="94" t="s">
        <v>1732</v>
      </c>
      <c r="D319" s="1649" t="s">
        <v>1733</v>
      </c>
      <c r="F319" s="1644" t="s">
        <v>1482</v>
      </c>
      <c r="G319" s="96">
        <v>10.210000000000001</v>
      </c>
      <c r="H319" s="96">
        <v>10.17</v>
      </c>
      <c r="I319" s="93">
        <v>10.14</v>
      </c>
    </row>
    <row r="320" spans="3:9">
      <c r="C320" s="94" t="s">
        <v>1732</v>
      </c>
      <c r="D320" s="1649" t="s">
        <v>1731</v>
      </c>
      <c r="F320" s="1644" t="s">
        <v>1481</v>
      </c>
      <c r="G320" s="96">
        <v>10.210000000000001</v>
      </c>
      <c r="H320" s="96">
        <v>10.17</v>
      </c>
      <c r="I320" s="93">
        <v>10.14</v>
      </c>
    </row>
    <row r="321" spans="3:9">
      <c r="C321" s="94" t="s">
        <v>1695</v>
      </c>
      <c r="D321" s="1649" t="s">
        <v>1730</v>
      </c>
      <c r="F321" s="1644" t="s">
        <v>1478</v>
      </c>
      <c r="G321" s="96">
        <v>10.210000000000001</v>
      </c>
      <c r="H321" s="96">
        <v>10.17</v>
      </c>
      <c r="I321" s="93">
        <v>10.14</v>
      </c>
    </row>
    <row r="322" spans="3:9">
      <c r="C322" s="94" t="s">
        <v>1695</v>
      </c>
      <c r="D322" s="1649" t="s">
        <v>1729</v>
      </c>
      <c r="F322" s="1644" t="s">
        <v>1477</v>
      </c>
      <c r="G322" s="96">
        <v>10.210000000000001</v>
      </c>
      <c r="H322" s="96">
        <v>10.17</v>
      </c>
      <c r="I322" s="93">
        <v>10.14</v>
      </c>
    </row>
    <row r="323" spans="3:9">
      <c r="C323" s="94" t="s">
        <v>1695</v>
      </c>
      <c r="D323" s="1649" t="s">
        <v>1728</v>
      </c>
      <c r="F323" s="1644" t="s">
        <v>1476</v>
      </c>
      <c r="G323" s="96">
        <v>10.210000000000001</v>
      </c>
      <c r="H323" s="96">
        <v>10.17</v>
      </c>
      <c r="I323" s="93">
        <v>10.14</v>
      </c>
    </row>
    <row r="324" spans="3:9">
      <c r="C324" s="94" t="s">
        <v>1695</v>
      </c>
      <c r="D324" s="1649" t="s">
        <v>1727</v>
      </c>
      <c r="F324" s="1644" t="s">
        <v>1467</v>
      </c>
      <c r="G324" s="96">
        <v>10.210000000000001</v>
      </c>
      <c r="H324" s="96">
        <v>10.17</v>
      </c>
      <c r="I324" s="93">
        <v>10.14</v>
      </c>
    </row>
    <row r="325" spans="3:9">
      <c r="C325" s="94" t="s">
        <v>1695</v>
      </c>
      <c r="D325" s="1649" t="s">
        <v>1726</v>
      </c>
      <c r="F325" s="1644" t="s">
        <v>1451</v>
      </c>
      <c r="G325" s="96">
        <v>10.210000000000001</v>
      </c>
      <c r="H325" s="96">
        <v>10.17</v>
      </c>
      <c r="I325" s="93">
        <v>10.14</v>
      </c>
    </row>
    <row r="326" spans="3:9">
      <c r="C326" s="94" t="s">
        <v>1695</v>
      </c>
      <c r="D326" s="1649" t="s">
        <v>1725</v>
      </c>
      <c r="F326" s="1644" t="s">
        <v>1440</v>
      </c>
      <c r="G326" s="96">
        <v>10.210000000000001</v>
      </c>
      <c r="H326" s="96">
        <v>10.17</v>
      </c>
      <c r="I326" s="93">
        <v>10.14</v>
      </c>
    </row>
    <row r="327" spans="3:9">
      <c r="C327" s="94" t="s">
        <v>1695</v>
      </c>
      <c r="D327" s="1649" t="s">
        <v>1724</v>
      </c>
      <c r="F327" s="1644" t="s">
        <v>1439</v>
      </c>
      <c r="G327" s="96">
        <v>10.210000000000001</v>
      </c>
      <c r="H327" s="96">
        <v>10.17</v>
      </c>
      <c r="I327" s="93">
        <v>10.14</v>
      </c>
    </row>
    <row r="328" spans="3:9">
      <c r="C328" s="94" t="s">
        <v>1695</v>
      </c>
      <c r="D328" s="1649" t="s">
        <v>1723</v>
      </c>
      <c r="F328" s="1644" t="s">
        <v>1435</v>
      </c>
      <c r="G328" s="96">
        <v>10.210000000000001</v>
      </c>
      <c r="H328" s="96">
        <v>10.17</v>
      </c>
      <c r="I328" s="93">
        <v>10.14</v>
      </c>
    </row>
    <row r="329" spans="3:9">
      <c r="C329" s="94" t="s">
        <v>1695</v>
      </c>
      <c r="D329" s="1649" t="s">
        <v>1722</v>
      </c>
      <c r="F329" s="1644" t="s">
        <v>1721</v>
      </c>
      <c r="G329" s="96">
        <v>10.210000000000001</v>
      </c>
      <c r="H329" s="96">
        <v>10.17</v>
      </c>
      <c r="I329" s="93">
        <v>10.14</v>
      </c>
    </row>
    <row r="330" spans="3:9">
      <c r="C330" s="94" t="s">
        <v>1695</v>
      </c>
      <c r="D330" s="1649" t="s">
        <v>1720</v>
      </c>
      <c r="F330" s="1644" t="s">
        <v>1428</v>
      </c>
      <c r="G330" s="96">
        <v>10.210000000000001</v>
      </c>
      <c r="H330" s="96">
        <v>10.17</v>
      </c>
      <c r="I330" s="93">
        <v>10.14</v>
      </c>
    </row>
    <row r="331" spans="3:9">
      <c r="C331" s="94" t="s">
        <v>1695</v>
      </c>
      <c r="D331" s="1649" t="s">
        <v>1719</v>
      </c>
      <c r="F331" s="1644" t="s">
        <v>1426</v>
      </c>
      <c r="G331" s="96">
        <v>10.210000000000001</v>
      </c>
      <c r="H331" s="96">
        <v>10.17</v>
      </c>
      <c r="I331" s="93">
        <v>10.14</v>
      </c>
    </row>
    <row r="332" spans="3:9">
      <c r="C332" s="94" t="s">
        <v>1695</v>
      </c>
      <c r="D332" s="1649" t="s">
        <v>1718</v>
      </c>
      <c r="F332" s="1644" t="s">
        <v>1413</v>
      </c>
      <c r="G332" s="96">
        <v>10.210000000000001</v>
      </c>
      <c r="H332" s="96">
        <v>10.17</v>
      </c>
      <c r="I332" s="93">
        <v>10.14</v>
      </c>
    </row>
    <row r="333" spans="3:9">
      <c r="C333" s="94" t="s">
        <v>1695</v>
      </c>
      <c r="D333" s="1649" t="s">
        <v>1717</v>
      </c>
      <c r="F333" s="1644" t="s">
        <v>1412</v>
      </c>
      <c r="G333" s="96">
        <v>10.210000000000001</v>
      </c>
      <c r="H333" s="96">
        <v>10.17</v>
      </c>
      <c r="I333" s="93">
        <v>10.14</v>
      </c>
    </row>
    <row r="334" spans="3:9">
      <c r="C334" s="94" t="s">
        <v>1695</v>
      </c>
      <c r="D334" s="1649" t="s">
        <v>1716</v>
      </c>
      <c r="F334" s="1644" t="s">
        <v>1715</v>
      </c>
      <c r="G334" s="96">
        <v>10.210000000000001</v>
      </c>
      <c r="H334" s="96">
        <v>10.17</v>
      </c>
      <c r="I334" s="93">
        <v>10.14</v>
      </c>
    </row>
    <row r="335" spans="3:9">
      <c r="C335" s="94" t="s">
        <v>1695</v>
      </c>
      <c r="D335" s="1649" t="s">
        <v>1714</v>
      </c>
      <c r="F335" s="1644" t="s">
        <v>1713</v>
      </c>
      <c r="G335" s="96">
        <v>10.210000000000001</v>
      </c>
      <c r="H335" s="96">
        <v>10.17</v>
      </c>
      <c r="I335" s="93">
        <v>10.14</v>
      </c>
    </row>
    <row r="336" spans="3:9">
      <c r="C336" s="94" t="s">
        <v>1695</v>
      </c>
      <c r="D336" s="1649" t="s">
        <v>1712</v>
      </c>
      <c r="F336" s="1644" t="s">
        <v>1319</v>
      </c>
      <c r="G336" s="96">
        <v>10.210000000000001</v>
      </c>
      <c r="H336" s="96">
        <v>10.17</v>
      </c>
      <c r="I336" s="93">
        <v>10.14</v>
      </c>
    </row>
    <row r="337" spans="3:9">
      <c r="C337" s="94" t="s">
        <v>1695</v>
      </c>
      <c r="D337" s="1649" t="s">
        <v>1711</v>
      </c>
      <c r="F337" s="1644" t="s">
        <v>1313</v>
      </c>
      <c r="G337" s="96">
        <v>10.210000000000001</v>
      </c>
      <c r="H337" s="96">
        <v>10.17</v>
      </c>
      <c r="I337" s="93">
        <v>10.14</v>
      </c>
    </row>
    <row r="338" spans="3:9">
      <c r="C338" s="94" t="s">
        <v>1695</v>
      </c>
      <c r="D338" s="1649" t="s">
        <v>2434</v>
      </c>
      <c r="F338" s="1644" t="s">
        <v>1282</v>
      </c>
      <c r="G338" s="96">
        <v>10.210000000000001</v>
      </c>
      <c r="H338" s="96">
        <v>10.17</v>
      </c>
      <c r="I338" s="93">
        <v>10.14</v>
      </c>
    </row>
    <row r="339" spans="3:9">
      <c r="C339" s="94" t="s">
        <v>1695</v>
      </c>
      <c r="D339" s="1649" t="s">
        <v>1710</v>
      </c>
      <c r="F339" s="1644" t="s">
        <v>1267</v>
      </c>
      <c r="G339" s="96">
        <v>10.210000000000001</v>
      </c>
      <c r="H339" s="96">
        <v>10.17</v>
      </c>
      <c r="I339" s="93">
        <v>10.14</v>
      </c>
    </row>
    <row r="340" spans="3:9">
      <c r="C340" s="94" t="s">
        <v>1695</v>
      </c>
      <c r="D340" s="1649" t="s">
        <v>1709</v>
      </c>
      <c r="F340" s="1644" t="s">
        <v>1254</v>
      </c>
      <c r="G340" s="96">
        <v>10.210000000000001</v>
      </c>
      <c r="H340" s="96">
        <v>10.17</v>
      </c>
      <c r="I340" s="93">
        <v>10.14</v>
      </c>
    </row>
    <row r="341" spans="3:9">
      <c r="C341" s="94" t="s">
        <v>1695</v>
      </c>
      <c r="D341" s="1649" t="s">
        <v>1662</v>
      </c>
      <c r="F341" s="1644" t="s">
        <v>1247</v>
      </c>
      <c r="G341" s="96">
        <v>10.210000000000001</v>
      </c>
      <c r="H341" s="96">
        <v>10.17</v>
      </c>
      <c r="I341" s="93">
        <v>10.14</v>
      </c>
    </row>
    <row r="342" spans="3:9">
      <c r="C342" s="94" t="s">
        <v>1695</v>
      </c>
      <c r="D342" s="1649" t="s">
        <v>1708</v>
      </c>
      <c r="F342" s="1644" t="s">
        <v>1231</v>
      </c>
      <c r="G342" s="96">
        <v>10.210000000000001</v>
      </c>
      <c r="H342" s="96">
        <v>10.17</v>
      </c>
      <c r="I342" s="93">
        <v>10.14</v>
      </c>
    </row>
    <row r="343" spans="3:9">
      <c r="C343" s="94" t="s">
        <v>1695</v>
      </c>
      <c r="D343" s="1649" t="s">
        <v>1707</v>
      </c>
      <c r="F343" s="1644" t="s">
        <v>1706</v>
      </c>
      <c r="G343" s="96">
        <v>10.210000000000001</v>
      </c>
      <c r="H343" s="96">
        <v>10.17</v>
      </c>
      <c r="I343" s="93">
        <v>10.14</v>
      </c>
    </row>
    <row r="344" spans="3:9">
      <c r="C344" s="94" t="s">
        <v>1695</v>
      </c>
      <c r="D344" s="1649" t="s">
        <v>1705</v>
      </c>
      <c r="F344" s="1644" t="s">
        <v>2425</v>
      </c>
      <c r="G344" s="96">
        <v>10.210000000000001</v>
      </c>
      <c r="H344" s="96">
        <v>10.17</v>
      </c>
      <c r="I344" s="93">
        <v>10.14</v>
      </c>
    </row>
    <row r="345" spans="3:9">
      <c r="C345" s="94" t="s">
        <v>1695</v>
      </c>
      <c r="D345" s="1649" t="s">
        <v>1704</v>
      </c>
      <c r="F345" s="1644" t="s">
        <v>1204</v>
      </c>
      <c r="G345" s="96">
        <v>10.210000000000001</v>
      </c>
      <c r="H345" s="96">
        <v>10.17</v>
      </c>
      <c r="I345" s="93">
        <v>10.14</v>
      </c>
    </row>
    <row r="346" spans="3:9">
      <c r="C346" s="94" t="s">
        <v>1695</v>
      </c>
      <c r="D346" s="1649" t="s">
        <v>1703</v>
      </c>
      <c r="F346" s="1644" t="s">
        <v>1203</v>
      </c>
      <c r="G346" s="96">
        <v>10.210000000000001</v>
      </c>
      <c r="H346" s="96">
        <v>10.17</v>
      </c>
      <c r="I346" s="93">
        <v>10.14</v>
      </c>
    </row>
    <row r="347" spans="3:9">
      <c r="C347" s="94" t="s">
        <v>1695</v>
      </c>
      <c r="D347" s="1649" t="s">
        <v>1702</v>
      </c>
      <c r="F347" s="1644" t="s">
        <v>1190</v>
      </c>
      <c r="G347" s="96">
        <v>10.210000000000001</v>
      </c>
      <c r="H347" s="96">
        <v>10.17</v>
      </c>
      <c r="I347" s="93">
        <v>10.14</v>
      </c>
    </row>
    <row r="348" spans="3:9">
      <c r="C348" s="94" t="s">
        <v>1695</v>
      </c>
      <c r="D348" s="1649" t="s">
        <v>1701</v>
      </c>
      <c r="F348" s="1644" t="s">
        <v>1128</v>
      </c>
      <c r="G348" s="96">
        <v>10.210000000000001</v>
      </c>
      <c r="H348" s="96">
        <v>10.17</v>
      </c>
      <c r="I348" s="93">
        <v>10.14</v>
      </c>
    </row>
    <row r="349" spans="3:9">
      <c r="C349" s="94" t="s">
        <v>1695</v>
      </c>
      <c r="D349" s="1649" t="s">
        <v>2435</v>
      </c>
      <c r="F349" s="1644" t="s">
        <v>1126</v>
      </c>
      <c r="G349" s="96">
        <v>10.210000000000001</v>
      </c>
      <c r="H349" s="96">
        <v>10.17</v>
      </c>
      <c r="I349" s="93">
        <v>10.14</v>
      </c>
    </row>
    <row r="350" spans="3:9">
      <c r="C350" s="94" t="s">
        <v>1695</v>
      </c>
      <c r="D350" s="1649" t="s">
        <v>436</v>
      </c>
      <c r="F350" s="1644" t="s">
        <v>1700</v>
      </c>
      <c r="G350" s="96">
        <v>10.210000000000001</v>
      </c>
      <c r="H350" s="96">
        <v>10.17</v>
      </c>
      <c r="I350" s="93">
        <v>10.14</v>
      </c>
    </row>
    <row r="351" spans="3:9">
      <c r="C351" s="94" t="s">
        <v>1695</v>
      </c>
      <c r="D351" s="1649" t="s">
        <v>1699</v>
      </c>
      <c r="F351" s="1644" t="s">
        <v>1117</v>
      </c>
      <c r="G351" s="96">
        <v>10.210000000000001</v>
      </c>
      <c r="H351" s="96">
        <v>10.17</v>
      </c>
      <c r="I351" s="93">
        <v>10.14</v>
      </c>
    </row>
    <row r="352" spans="3:9">
      <c r="C352" s="94" t="s">
        <v>1695</v>
      </c>
      <c r="D352" s="1649" t="s">
        <v>1698</v>
      </c>
      <c r="F352" s="1644" t="s">
        <v>1116</v>
      </c>
      <c r="G352" s="96">
        <v>10.210000000000001</v>
      </c>
      <c r="H352" s="96">
        <v>10.17</v>
      </c>
      <c r="I352" s="93">
        <v>10.14</v>
      </c>
    </row>
    <row r="353" spans="3:9">
      <c r="C353" s="94" t="s">
        <v>1695</v>
      </c>
      <c r="D353" s="1649" t="s">
        <v>1697</v>
      </c>
      <c r="F353" s="1644" t="s">
        <v>1085</v>
      </c>
      <c r="G353" s="96">
        <v>10.210000000000001</v>
      </c>
      <c r="H353" s="96">
        <v>10.17</v>
      </c>
      <c r="I353" s="93">
        <v>10.14</v>
      </c>
    </row>
    <row r="354" spans="3:9">
      <c r="C354" s="94" t="s">
        <v>1695</v>
      </c>
      <c r="D354" s="1649" t="s">
        <v>1696</v>
      </c>
      <c r="F354" s="1644" t="s">
        <v>1084</v>
      </c>
      <c r="G354" s="96">
        <v>10.210000000000001</v>
      </c>
      <c r="H354" s="96">
        <v>10.17</v>
      </c>
      <c r="I354" s="93">
        <v>10.14</v>
      </c>
    </row>
    <row r="355" spans="3:9">
      <c r="C355" s="94" t="s">
        <v>1695</v>
      </c>
      <c r="D355" s="1649" t="s">
        <v>1694</v>
      </c>
      <c r="F355" s="1644" t="s">
        <v>1082</v>
      </c>
      <c r="G355" s="96">
        <v>10.210000000000001</v>
      </c>
      <c r="H355" s="96">
        <v>10.17</v>
      </c>
      <c r="I355" s="93">
        <v>10.14</v>
      </c>
    </row>
    <row r="356" spans="3:9">
      <c r="C356" s="94" t="s">
        <v>1632</v>
      </c>
      <c r="D356" s="1649" t="s">
        <v>1693</v>
      </c>
      <c r="F356" s="1644" t="s">
        <v>1081</v>
      </c>
      <c r="G356" s="96">
        <v>10.210000000000001</v>
      </c>
      <c r="H356" s="96">
        <v>10.17</v>
      </c>
      <c r="I356" s="93">
        <v>10.14</v>
      </c>
    </row>
    <row r="357" spans="3:9">
      <c r="C357" s="94" t="s">
        <v>1632</v>
      </c>
      <c r="D357" s="1649" t="s">
        <v>1692</v>
      </c>
      <c r="F357" s="1644" t="s">
        <v>1079</v>
      </c>
      <c r="G357" s="96">
        <v>10.210000000000001</v>
      </c>
      <c r="H357" s="96">
        <v>10.17</v>
      </c>
      <c r="I357" s="93">
        <v>10.14</v>
      </c>
    </row>
    <row r="358" spans="3:9">
      <c r="C358" s="94" t="s">
        <v>1632</v>
      </c>
      <c r="D358" s="1649" t="s">
        <v>1691</v>
      </c>
      <c r="F358" s="1644" t="s">
        <v>1078</v>
      </c>
      <c r="G358" s="96">
        <v>10.210000000000001</v>
      </c>
      <c r="H358" s="96">
        <v>10.17</v>
      </c>
      <c r="I358" s="93">
        <v>10.14</v>
      </c>
    </row>
    <row r="359" spans="3:9">
      <c r="C359" s="94" t="s">
        <v>1632</v>
      </c>
      <c r="D359" s="1649" t="s">
        <v>1690</v>
      </c>
      <c r="F359" s="1644" t="s">
        <v>1077</v>
      </c>
      <c r="G359" s="96">
        <v>10.210000000000001</v>
      </c>
      <c r="H359" s="96">
        <v>10.17</v>
      </c>
      <c r="I359" s="93">
        <v>10.14</v>
      </c>
    </row>
    <row r="360" spans="3:9">
      <c r="C360" s="94" t="s">
        <v>1632</v>
      </c>
      <c r="D360" s="1649" t="s">
        <v>1689</v>
      </c>
      <c r="F360" s="1644" t="s">
        <v>1076</v>
      </c>
      <c r="G360" s="96">
        <v>10.210000000000001</v>
      </c>
      <c r="H360" s="96">
        <v>10.17</v>
      </c>
      <c r="I360" s="93">
        <v>10.14</v>
      </c>
    </row>
    <row r="361" spans="3:9">
      <c r="C361" s="94" t="s">
        <v>1632</v>
      </c>
      <c r="D361" s="1649" t="s">
        <v>1688</v>
      </c>
      <c r="F361" s="1644" t="s">
        <v>1075</v>
      </c>
      <c r="G361" s="96">
        <v>10.210000000000001</v>
      </c>
      <c r="H361" s="96">
        <v>10.17</v>
      </c>
      <c r="I361" s="93">
        <v>10.14</v>
      </c>
    </row>
    <row r="362" spans="3:9">
      <c r="C362" s="94" t="s">
        <v>1632</v>
      </c>
      <c r="D362" s="1649" t="s">
        <v>1687</v>
      </c>
      <c r="F362" s="1644" t="s">
        <v>1074</v>
      </c>
      <c r="G362" s="96">
        <v>10.210000000000001</v>
      </c>
      <c r="H362" s="96">
        <v>10.17</v>
      </c>
      <c r="I362" s="93">
        <v>10.14</v>
      </c>
    </row>
    <row r="363" spans="3:9">
      <c r="C363" s="94" t="s">
        <v>1632</v>
      </c>
      <c r="D363" s="1649" t="s">
        <v>1686</v>
      </c>
      <c r="F363" s="1644" t="s">
        <v>1073</v>
      </c>
      <c r="G363" s="96">
        <v>10.210000000000001</v>
      </c>
      <c r="H363" s="96">
        <v>10.17</v>
      </c>
      <c r="I363" s="93">
        <v>10.14</v>
      </c>
    </row>
    <row r="364" spans="3:9">
      <c r="C364" s="94" t="s">
        <v>1632</v>
      </c>
      <c r="D364" s="1649" t="s">
        <v>1685</v>
      </c>
      <c r="F364" s="1644" t="s">
        <v>1072</v>
      </c>
      <c r="G364" s="96">
        <v>10.210000000000001</v>
      </c>
      <c r="H364" s="96">
        <v>10.17</v>
      </c>
      <c r="I364" s="93">
        <v>10.14</v>
      </c>
    </row>
    <row r="365" spans="3:9">
      <c r="C365" s="94" t="s">
        <v>1632</v>
      </c>
      <c r="D365" s="1649" t="s">
        <v>1684</v>
      </c>
      <c r="F365" s="1644" t="s">
        <v>1070</v>
      </c>
      <c r="G365" s="96">
        <v>10.210000000000001</v>
      </c>
      <c r="H365" s="96">
        <v>10.17</v>
      </c>
      <c r="I365" s="93">
        <v>10.14</v>
      </c>
    </row>
    <row r="366" spans="3:9">
      <c r="C366" s="94" t="s">
        <v>1632</v>
      </c>
      <c r="D366" s="1649" t="s">
        <v>1683</v>
      </c>
      <c r="F366" s="1644" t="s">
        <v>1058</v>
      </c>
      <c r="G366" s="96">
        <v>10.210000000000001</v>
      </c>
      <c r="H366" s="96">
        <v>10.17</v>
      </c>
      <c r="I366" s="93">
        <v>10.14</v>
      </c>
    </row>
    <row r="367" spans="3:9">
      <c r="C367" s="94" t="s">
        <v>1632</v>
      </c>
      <c r="D367" s="1649" t="s">
        <v>1682</v>
      </c>
      <c r="F367" s="1644" t="s">
        <v>2426</v>
      </c>
      <c r="G367" s="96">
        <v>10.210000000000001</v>
      </c>
      <c r="H367" s="96">
        <v>10.17</v>
      </c>
      <c r="I367" s="93">
        <v>10.14</v>
      </c>
    </row>
    <row r="368" spans="3:9">
      <c r="C368" s="94" t="s">
        <v>1632</v>
      </c>
      <c r="D368" s="1649" t="s">
        <v>1681</v>
      </c>
      <c r="F368" s="1644" t="s">
        <v>1057</v>
      </c>
      <c r="G368" s="96">
        <v>10.210000000000001</v>
      </c>
      <c r="H368" s="96">
        <v>10.17</v>
      </c>
      <c r="I368" s="93">
        <v>10.14</v>
      </c>
    </row>
    <row r="369" spans="3:9">
      <c r="C369" s="94" t="s">
        <v>1632</v>
      </c>
      <c r="D369" s="1649" t="s">
        <v>1680</v>
      </c>
      <c r="F369" s="1644" t="s">
        <v>1056</v>
      </c>
      <c r="G369" s="96">
        <v>10.210000000000001</v>
      </c>
      <c r="H369" s="96">
        <v>10.17</v>
      </c>
      <c r="I369" s="93">
        <v>10.14</v>
      </c>
    </row>
    <row r="370" spans="3:9">
      <c r="C370" s="94" t="s">
        <v>1632</v>
      </c>
      <c r="D370" s="1649" t="s">
        <v>1679</v>
      </c>
      <c r="F370" s="1644" t="s">
        <v>1054</v>
      </c>
      <c r="G370" s="96">
        <v>10.210000000000001</v>
      </c>
      <c r="H370" s="96">
        <v>10.17</v>
      </c>
      <c r="I370" s="93">
        <v>10.14</v>
      </c>
    </row>
    <row r="371" spans="3:9">
      <c r="C371" s="94" t="s">
        <v>1632</v>
      </c>
      <c r="D371" s="1649" t="s">
        <v>1678</v>
      </c>
      <c r="F371" s="1644" t="s">
        <v>2427</v>
      </c>
      <c r="G371" s="96">
        <v>10.210000000000001</v>
      </c>
      <c r="H371" s="96">
        <v>10.17</v>
      </c>
      <c r="I371" s="93">
        <v>10.14</v>
      </c>
    </row>
    <row r="372" spans="3:9">
      <c r="C372" s="94" t="s">
        <v>1632</v>
      </c>
      <c r="D372" s="1649" t="s">
        <v>1677</v>
      </c>
      <c r="F372" s="1644" t="s">
        <v>1051</v>
      </c>
      <c r="G372" s="96">
        <v>10.210000000000001</v>
      </c>
      <c r="H372" s="96">
        <v>10.17</v>
      </c>
      <c r="I372" s="93">
        <v>10.14</v>
      </c>
    </row>
    <row r="373" spans="3:9">
      <c r="C373" s="94" t="s">
        <v>1632</v>
      </c>
      <c r="D373" s="1649" t="s">
        <v>1676</v>
      </c>
      <c r="F373" s="1644" t="s">
        <v>1047</v>
      </c>
      <c r="G373" s="96">
        <v>10.210000000000001</v>
      </c>
      <c r="H373" s="96">
        <v>10.17</v>
      </c>
      <c r="I373" s="93">
        <v>10.14</v>
      </c>
    </row>
    <row r="374" spans="3:9">
      <c r="C374" s="94" t="s">
        <v>1632</v>
      </c>
      <c r="D374" s="1649" t="s">
        <v>1675</v>
      </c>
      <c r="F374" s="1644" t="s">
        <v>1045</v>
      </c>
      <c r="G374" s="96">
        <v>10.210000000000001</v>
      </c>
      <c r="H374" s="96">
        <v>10.17</v>
      </c>
      <c r="I374" s="93">
        <v>10.14</v>
      </c>
    </row>
    <row r="375" spans="3:9">
      <c r="C375" s="94" t="s">
        <v>1632</v>
      </c>
      <c r="D375" s="1649" t="s">
        <v>1674</v>
      </c>
      <c r="F375" s="1644" t="s">
        <v>1038</v>
      </c>
      <c r="G375" s="96">
        <v>10.210000000000001</v>
      </c>
      <c r="H375" s="96">
        <v>10.17</v>
      </c>
      <c r="I375" s="93">
        <v>10.14</v>
      </c>
    </row>
    <row r="376" spans="3:9">
      <c r="C376" s="94" t="s">
        <v>1632</v>
      </c>
      <c r="D376" s="1649" t="s">
        <v>1673</v>
      </c>
      <c r="F376" s="1644" t="s">
        <v>1036</v>
      </c>
      <c r="G376" s="96">
        <v>10.210000000000001</v>
      </c>
      <c r="H376" s="96">
        <v>10.17</v>
      </c>
      <c r="I376" s="93">
        <v>10.14</v>
      </c>
    </row>
    <row r="377" spans="3:9">
      <c r="C377" s="94" t="s">
        <v>1632</v>
      </c>
      <c r="D377" s="1649" t="s">
        <v>1672</v>
      </c>
      <c r="F377" s="1644" t="s">
        <v>1034</v>
      </c>
      <c r="G377" s="96">
        <v>10.210000000000001</v>
      </c>
      <c r="H377" s="96">
        <v>10.17</v>
      </c>
      <c r="I377" s="93">
        <v>10.14</v>
      </c>
    </row>
    <row r="378" spans="3:9">
      <c r="C378" s="94" t="s">
        <v>1632</v>
      </c>
      <c r="D378" s="1649" t="s">
        <v>1671</v>
      </c>
      <c r="F378" s="1644" t="s">
        <v>1032</v>
      </c>
      <c r="G378" s="96">
        <v>10.210000000000001</v>
      </c>
      <c r="H378" s="96">
        <v>10.17</v>
      </c>
      <c r="I378" s="93">
        <v>10.14</v>
      </c>
    </row>
    <row r="379" spans="3:9">
      <c r="C379" s="94" t="s">
        <v>1632</v>
      </c>
      <c r="D379" s="1649" t="s">
        <v>1670</v>
      </c>
      <c r="F379" s="1644" t="s">
        <v>1031</v>
      </c>
      <c r="G379" s="96">
        <v>10.210000000000001</v>
      </c>
      <c r="H379" s="96">
        <v>10.17</v>
      </c>
      <c r="I379" s="93">
        <v>10.14</v>
      </c>
    </row>
    <row r="380" spans="3:9">
      <c r="C380" s="94" t="s">
        <v>1632</v>
      </c>
      <c r="D380" s="1649" t="s">
        <v>1669</v>
      </c>
      <c r="F380" s="1644" t="s">
        <v>1030</v>
      </c>
      <c r="G380" s="96">
        <v>10.210000000000001</v>
      </c>
      <c r="H380" s="96">
        <v>10.17</v>
      </c>
      <c r="I380" s="93">
        <v>10.14</v>
      </c>
    </row>
    <row r="381" spans="3:9">
      <c r="C381" s="94" t="s">
        <v>1632</v>
      </c>
      <c r="D381" s="1649" t="s">
        <v>1668</v>
      </c>
      <c r="F381" s="1644" t="s">
        <v>1029</v>
      </c>
      <c r="G381" s="96">
        <v>10.210000000000001</v>
      </c>
      <c r="H381" s="96">
        <v>10.17</v>
      </c>
      <c r="I381" s="93">
        <v>10.14</v>
      </c>
    </row>
    <row r="382" spans="3:9">
      <c r="C382" s="94" t="s">
        <v>1632</v>
      </c>
      <c r="D382" s="1649" t="s">
        <v>1667</v>
      </c>
      <c r="F382" s="1644" t="s">
        <v>1026</v>
      </c>
      <c r="G382" s="96">
        <v>10.210000000000001</v>
      </c>
      <c r="H382" s="96">
        <v>10.17</v>
      </c>
      <c r="I382" s="93">
        <v>10.14</v>
      </c>
    </row>
    <row r="383" spans="3:9">
      <c r="C383" s="94" t="s">
        <v>1632</v>
      </c>
      <c r="D383" s="1649" t="s">
        <v>1666</v>
      </c>
      <c r="F383" s="1644" t="s">
        <v>1022</v>
      </c>
      <c r="G383" s="96">
        <v>10.210000000000001</v>
      </c>
      <c r="H383" s="96">
        <v>10.17</v>
      </c>
      <c r="I383" s="93">
        <v>10.14</v>
      </c>
    </row>
    <row r="384" spans="3:9">
      <c r="C384" s="94" t="s">
        <v>1632</v>
      </c>
      <c r="D384" s="1649" t="s">
        <v>1665</v>
      </c>
      <c r="F384" s="1644" t="s">
        <v>1012</v>
      </c>
      <c r="G384" s="96">
        <v>10.210000000000001</v>
      </c>
      <c r="H384" s="96">
        <v>10.17</v>
      </c>
      <c r="I384" s="93">
        <v>10.14</v>
      </c>
    </row>
    <row r="385" spans="3:9">
      <c r="C385" s="94" t="s">
        <v>1632</v>
      </c>
      <c r="D385" s="1649" t="s">
        <v>1664</v>
      </c>
      <c r="F385" s="1644" t="s">
        <v>1011</v>
      </c>
      <c r="G385" s="96">
        <v>10.210000000000001</v>
      </c>
      <c r="H385" s="96">
        <v>10.17</v>
      </c>
      <c r="I385" s="93">
        <v>10.14</v>
      </c>
    </row>
    <row r="386" spans="3:9">
      <c r="C386" s="94" t="s">
        <v>1632</v>
      </c>
      <c r="D386" s="1649" t="s">
        <v>1663</v>
      </c>
      <c r="F386" s="1644" t="s">
        <v>1007</v>
      </c>
      <c r="G386" s="96">
        <v>10.210000000000001</v>
      </c>
      <c r="H386" s="96">
        <v>10.17</v>
      </c>
      <c r="I386" s="93">
        <v>10.14</v>
      </c>
    </row>
    <row r="387" spans="3:9">
      <c r="C387" s="94" t="s">
        <v>1632</v>
      </c>
      <c r="D387" s="1649" t="s">
        <v>1662</v>
      </c>
      <c r="F387" s="1644" t="s">
        <v>1006</v>
      </c>
      <c r="G387" s="96">
        <v>10.210000000000001</v>
      </c>
      <c r="H387" s="96">
        <v>10.17</v>
      </c>
      <c r="I387" s="93">
        <v>10.14</v>
      </c>
    </row>
    <row r="388" spans="3:9">
      <c r="C388" s="94" t="s">
        <v>1632</v>
      </c>
      <c r="D388" s="1649" t="s">
        <v>1533</v>
      </c>
      <c r="F388" s="1644" t="s">
        <v>1661</v>
      </c>
      <c r="G388" s="96">
        <v>10.210000000000001</v>
      </c>
      <c r="H388" s="96">
        <v>10.17</v>
      </c>
      <c r="I388" s="93">
        <v>10.14</v>
      </c>
    </row>
    <row r="389" spans="3:9">
      <c r="C389" s="94" t="s">
        <v>1632</v>
      </c>
      <c r="D389" s="1649" t="s">
        <v>1660</v>
      </c>
      <c r="F389" s="1644" t="s">
        <v>1003</v>
      </c>
      <c r="G389" s="96">
        <v>10.210000000000001</v>
      </c>
      <c r="H389" s="96">
        <v>10.17</v>
      </c>
      <c r="I389" s="93">
        <v>10.14</v>
      </c>
    </row>
    <row r="390" spans="3:9">
      <c r="C390" s="94" t="s">
        <v>1632</v>
      </c>
      <c r="D390" s="1649" t="s">
        <v>1659</v>
      </c>
      <c r="F390" s="1644" t="s">
        <v>1002</v>
      </c>
      <c r="G390" s="96">
        <v>10.210000000000001</v>
      </c>
      <c r="H390" s="96">
        <v>10.17</v>
      </c>
      <c r="I390" s="93">
        <v>10.14</v>
      </c>
    </row>
    <row r="391" spans="3:9">
      <c r="C391" s="94" t="s">
        <v>1632</v>
      </c>
      <c r="D391" s="1649" t="s">
        <v>1658</v>
      </c>
      <c r="F391" s="1644" t="s">
        <v>1001</v>
      </c>
      <c r="G391" s="96">
        <v>10.210000000000001</v>
      </c>
      <c r="H391" s="96">
        <v>10.17</v>
      </c>
      <c r="I391" s="93">
        <v>10.14</v>
      </c>
    </row>
    <row r="392" spans="3:9">
      <c r="C392" s="94" t="s">
        <v>1632</v>
      </c>
      <c r="D392" s="1649" t="s">
        <v>1657</v>
      </c>
      <c r="F392" s="1644" t="s">
        <v>999</v>
      </c>
      <c r="G392" s="96">
        <v>10.210000000000001</v>
      </c>
      <c r="H392" s="96">
        <v>10.17</v>
      </c>
      <c r="I392" s="93">
        <v>10.14</v>
      </c>
    </row>
    <row r="393" spans="3:9">
      <c r="C393" s="94" t="s">
        <v>1632</v>
      </c>
      <c r="D393" s="1649" t="s">
        <v>1656</v>
      </c>
      <c r="F393" s="1644" t="s">
        <v>992</v>
      </c>
      <c r="G393" s="96">
        <v>10.210000000000001</v>
      </c>
      <c r="H393" s="96">
        <v>10.17</v>
      </c>
      <c r="I393" s="93">
        <v>10.14</v>
      </c>
    </row>
    <row r="394" spans="3:9">
      <c r="C394" s="94" t="s">
        <v>1632</v>
      </c>
      <c r="D394" s="1649" t="s">
        <v>1655</v>
      </c>
      <c r="F394" s="1644" t="s">
        <v>987</v>
      </c>
      <c r="G394" s="96">
        <v>10.210000000000001</v>
      </c>
      <c r="H394" s="96">
        <v>10.17</v>
      </c>
      <c r="I394" s="93">
        <v>10.14</v>
      </c>
    </row>
    <row r="395" spans="3:9">
      <c r="C395" s="94" t="s">
        <v>1632</v>
      </c>
      <c r="D395" s="1649" t="s">
        <v>1654</v>
      </c>
      <c r="F395" s="1644" t="s">
        <v>985</v>
      </c>
      <c r="G395" s="96">
        <v>10.210000000000001</v>
      </c>
      <c r="H395" s="96">
        <v>10.17</v>
      </c>
      <c r="I395" s="93">
        <v>10.14</v>
      </c>
    </row>
    <row r="396" spans="3:9">
      <c r="C396" s="94" t="s">
        <v>1632</v>
      </c>
      <c r="D396" s="1649" t="s">
        <v>1653</v>
      </c>
      <c r="F396" s="1644" t="s">
        <v>984</v>
      </c>
      <c r="G396" s="96">
        <v>10.210000000000001</v>
      </c>
      <c r="H396" s="96">
        <v>10.17</v>
      </c>
      <c r="I396" s="93">
        <v>10.14</v>
      </c>
    </row>
    <row r="397" spans="3:9">
      <c r="C397" s="94" t="s">
        <v>1632</v>
      </c>
      <c r="D397" s="1649" t="s">
        <v>1652</v>
      </c>
      <c r="F397" s="1644" t="s">
        <v>983</v>
      </c>
      <c r="G397" s="96">
        <v>10.210000000000001</v>
      </c>
      <c r="H397" s="96">
        <v>10.17</v>
      </c>
      <c r="I397" s="93">
        <v>10.14</v>
      </c>
    </row>
    <row r="398" spans="3:9">
      <c r="C398" s="94" t="s">
        <v>1632</v>
      </c>
      <c r="D398" s="1649" t="s">
        <v>1651</v>
      </c>
      <c r="F398" s="1644" t="s">
        <v>982</v>
      </c>
      <c r="G398" s="96">
        <v>10.210000000000001</v>
      </c>
      <c r="H398" s="96">
        <v>10.17</v>
      </c>
      <c r="I398" s="93">
        <v>10.14</v>
      </c>
    </row>
    <row r="399" spans="3:9">
      <c r="C399" s="94" t="s">
        <v>1632</v>
      </c>
      <c r="D399" s="1649" t="s">
        <v>1650</v>
      </c>
      <c r="F399" s="1644" t="s">
        <v>2428</v>
      </c>
      <c r="G399" s="96">
        <v>10.210000000000001</v>
      </c>
      <c r="H399" s="96">
        <v>10.17</v>
      </c>
      <c r="I399" s="93">
        <v>10.14</v>
      </c>
    </row>
    <row r="400" spans="3:9">
      <c r="C400" s="94" t="s">
        <v>1632</v>
      </c>
      <c r="D400" s="1649" t="s">
        <v>1649</v>
      </c>
      <c r="F400" s="1644" t="s">
        <v>981</v>
      </c>
      <c r="G400" s="96">
        <v>10.210000000000001</v>
      </c>
      <c r="H400" s="96">
        <v>10.17</v>
      </c>
      <c r="I400" s="93">
        <v>10.14</v>
      </c>
    </row>
    <row r="401" spans="3:9">
      <c r="C401" s="94" t="s">
        <v>1632</v>
      </c>
      <c r="D401" s="1649" t="s">
        <v>1648</v>
      </c>
      <c r="F401" s="1644" t="s">
        <v>967</v>
      </c>
      <c r="G401" s="96">
        <v>10.210000000000001</v>
      </c>
      <c r="H401" s="96">
        <v>10.17</v>
      </c>
      <c r="I401" s="93">
        <v>10.14</v>
      </c>
    </row>
    <row r="402" spans="3:9">
      <c r="C402" s="94" t="s">
        <v>1632</v>
      </c>
      <c r="D402" s="1649" t="s">
        <v>1647</v>
      </c>
      <c r="F402" s="1644" t="s">
        <v>1646</v>
      </c>
      <c r="G402" s="96">
        <v>10.210000000000001</v>
      </c>
      <c r="H402" s="96">
        <v>10.17</v>
      </c>
      <c r="I402" s="93">
        <v>10.14</v>
      </c>
    </row>
    <row r="403" spans="3:9">
      <c r="C403" s="94" t="s">
        <v>1632</v>
      </c>
      <c r="D403" s="1649" t="s">
        <v>1645</v>
      </c>
      <c r="F403" s="1644" t="s">
        <v>961</v>
      </c>
      <c r="G403" s="96">
        <v>10.210000000000001</v>
      </c>
      <c r="H403" s="96">
        <v>10.17</v>
      </c>
      <c r="I403" s="93">
        <v>10.14</v>
      </c>
    </row>
    <row r="404" spans="3:9">
      <c r="C404" s="94" t="s">
        <v>1632</v>
      </c>
      <c r="D404" s="1649" t="s">
        <v>1644</v>
      </c>
      <c r="F404" s="1644" t="s">
        <v>960</v>
      </c>
      <c r="G404" s="96">
        <v>10.210000000000001</v>
      </c>
      <c r="H404" s="96">
        <v>10.17</v>
      </c>
      <c r="I404" s="93">
        <v>10.14</v>
      </c>
    </row>
    <row r="405" spans="3:9">
      <c r="C405" s="94" t="s">
        <v>1632</v>
      </c>
      <c r="D405" s="1649" t="s">
        <v>1643</v>
      </c>
      <c r="F405" s="1644" t="s">
        <v>1642</v>
      </c>
      <c r="G405" s="96">
        <v>10.210000000000001</v>
      </c>
      <c r="H405" s="96">
        <v>10.17</v>
      </c>
      <c r="I405" s="93">
        <v>10.14</v>
      </c>
    </row>
    <row r="406" spans="3:9">
      <c r="C406" s="94" t="s">
        <v>1632</v>
      </c>
      <c r="D406" s="1649" t="s">
        <v>1641</v>
      </c>
      <c r="F406" s="1644" t="s">
        <v>958</v>
      </c>
      <c r="G406" s="96">
        <v>10.210000000000001</v>
      </c>
      <c r="H406" s="96">
        <v>10.17</v>
      </c>
      <c r="I406" s="93">
        <v>10.14</v>
      </c>
    </row>
    <row r="407" spans="3:9">
      <c r="C407" s="94" t="s">
        <v>1632</v>
      </c>
      <c r="D407" s="1649" t="s">
        <v>1640</v>
      </c>
      <c r="F407" s="1644" t="s">
        <v>2429</v>
      </c>
      <c r="G407" s="96">
        <v>10.210000000000001</v>
      </c>
      <c r="H407" s="96">
        <v>10.17</v>
      </c>
      <c r="I407" s="93">
        <v>10.14</v>
      </c>
    </row>
    <row r="408" spans="3:9">
      <c r="C408" s="94" t="s">
        <v>1632</v>
      </c>
      <c r="D408" s="1649" t="s">
        <v>1639</v>
      </c>
      <c r="F408" s="1644" t="s">
        <v>1638</v>
      </c>
      <c r="G408" s="96">
        <v>10.210000000000001</v>
      </c>
      <c r="H408" s="96">
        <v>10.17</v>
      </c>
      <c r="I408" s="93">
        <v>10.14</v>
      </c>
    </row>
    <row r="409" spans="3:9">
      <c r="C409" s="94" t="s">
        <v>1632</v>
      </c>
      <c r="D409" s="1649" t="s">
        <v>1637</v>
      </c>
      <c r="F409" s="1644" t="s">
        <v>934</v>
      </c>
      <c r="G409" s="96">
        <v>10.210000000000001</v>
      </c>
      <c r="H409" s="96">
        <v>10.17</v>
      </c>
      <c r="I409" s="93">
        <v>10.14</v>
      </c>
    </row>
    <row r="410" spans="3:9">
      <c r="C410" s="94" t="s">
        <v>1632</v>
      </c>
      <c r="D410" s="1649" t="s">
        <v>1636</v>
      </c>
      <c r="F410" s="1644" t="s">
        <v>879</v>
      </c>
      <c r="G410" s="96">
        <v>10.210000000000001</v>
      </c>
      <c r="H410" s="96">
        <v>10.17</v>
      </c>
      <c r="I410" s="93">
        <v>10.14</v>
      </c>
    </row>
    <row r="411" spans="3:9">
      <c r="C411" s="94" t="s">
        <v>1632</v>
      </c>
      <c r="D411" s="1649" t="s">
        <v>1635</v>
      </c>
      <c r="F411" s="1644" t="s">
        <v>870</v>
      </c>
      <c r="G411" s="96">
        <v>10.210000000000001</v>
      </c>
      <c r="H411" s="96">
        <v>10.17</v>
      </c>
      <c r="I411" s="93">
        <v>10.14</v>
      </c>
    </row>
    <row r="412" spans="3:9">
      <c r="C412" s="94" t="s">
        <v>1632</v>
      </c>
      <c r="D412" s="1649" t="s">
        <v>1634</v>
      </c>
      <c r="F412" s="1644" t="s">
        <v>866</v>
      </c>
      <c r="G412" s="96">
        <v>10.210000000000001</v>
      </c>
      <c r="H412" s="96">
        <v>10.17</v>
      </c>
      <c r="I412" s="93">
        <v>10.14</v>
      </c>
    </row>
    <row r="413" spans="3:9">
      <c r="C413" s="94" t="s">
        <v>1632</v>
      </c>
      <c r="D413" s="1649" t="s">
        <v>1633</v>
      </c>
      <c r="F413" s="1644" t="s">
        <v>865</v>
      </c>
      <c r="G413" s="96">
        <v>10.210000000000001</v>
      </c>
      <c r="H413" s="96">
        <v>10.17</v>
      </c>
      <c r="I413" s="93">
        <v>10.14</v>
      </c>
    </row>
    <row r="414" spans="3:9">
      <c r="C414" s="94" t="s">
        <v>1632</v>
      </c>
      <c r="D414" s="1649" t="s">
        <v>1631</v>
      </c>
      <c r="F414" s="1644" t="s">
        <v>849</v>
      </c>
      <c r="G414" s="96">
        <v>10.210000000000001</v>
      </c>
      <c r="H414" s="96">
        <v>10.17</v>
      </c>
      <c r="I414" s="93">
        <v>10.14</v>
      </c>
    </row>
    <row r="415" spans="3:9">
      <c r="C415" s="94" t="s">
        <v>1586</v>
      </c>
      <c r="D415" s="1649" t="s">
        <v>1630</v>
      </c>
      <c r="F415" s="1644" t="s">
        <v>848</v>
      </c>
      <c r="G415" s="96">
        <v>10.210000000000001</v>
      </c>
      <c r="H415" s="96">
        <v>10.17</v>
      </c>
      <c r="I415" s="93">
        <v>10.14</v>
      </c>
    </row>
    <row r="416" spans="3:9">
      <c r="C416" s="94" t="s">
        <v>1586</v>
      </c>
      <c r="D416" s="1649" t="s">
        <v>1629</v>
      </c>
      <c r="F416" s="1644" t="s">
        <v>838</v>
      </c>
      <c r="G416" s="96">
        <v>10.210000000000001</v>
      </c>
      <c r="H416" s="96">
        <v>10.17</v>
      </c>
      <c r="I416" s="93">
        <v>10.14</v>
      </c>
    </row>
    <row r="417" spans="3:9">
      <c r="C417" s="94" t="s">
        <v>1586</v>
      </c>
      <c r="D417" s="1649" t="s">
        <v>1628</v>
      </c>
      <c r="F417" s="1644" t="s">
        <v>836</v>
      </c>
      <c r="G417" s="96">
        <v>10.210000000000001</v>
      </c>
      <c r="H417" s="96">
        <v>10.17</v>
      </c>
      <c r="I417" s="93">
        <v>10.14</v>
      </c>
    </row>
    <row r="418" spans="3:9">
      <c r="C418" s="94" t="s">
        <v>1586</v>
      </c>
      <c r="D418" s="1649" t="s">
        <v>1627</v>
      </c>
      <c r="F418" s="1644" t="s">
        <v>835</v>
      </c>
      <c r="G418" s="96">
        <v>10.210000000000001</v>
      </c>
      <c r="H418" s="96">
        <v>10.17</v>
      </c>
      <c r="I418" s="93">
        <v>10.14</v>
      </c>
    </row>
    <row r="419" spans="3:9">
      <c r="C419" s="94" t="s">
        <v>1586</v>
      </c>
      <c r="D419" s="1649" t="s">
        <v>1626</v>
      </c>
      <c r="F419" s="1644" t="s">
        <v>834</v>
      </c>
      <c r="G419" s="96">
        <v>10.210000000000001</v>
      </c>
      <c r="H419" s="96">
        <v>10.17</v>
      </c>
      <c r="I419" s="93">
        <v>10.14</v>
      </c>
    </row>
    <row r="420" spans="3:9">
      <c r="C420" s="94" t="s">
        <v>1586</v>
      </c>
      <c r="D420" s="1649" t="s">
        <v>1625</v>
      </c>
      <c r="F420" s="1644" t="s">
        <v>832</v>
      </c>
      <c r="G420" s="96">
        <v>10.210000000000001</v>
      </c>
      <c r="H420" s="96">
        <v>10.17</v>
      </c>
      <c r="I420" s="93">
        <v>10.14</v>
      </c>
    </row>
    <row r="421" spans="3:9">
      <c r="C421" s="94" t="s">
        <v>1586</v>
      </c>
      <c r="D421" s="1649" t="s">
        <v>1624</v>
      </c>
      <c r="F421" s="1644" t="s">
        <v>830</v>
      </c>
      <c r="G421" s="96">
        <v>10.210000000000001</v>
      </c>
      <c r="H421" s="96">
        <v>10.17</v>
      </c>
      <c r="I421" s="93">
        <v>10.14</v>
      </c>
    </row>
    <row r="422" spans="3:9">
      <c r="C422" s="94" t="s">
        <v>1586</v>
      </c>
      <c r="D422" s="1649" t="s">
        <v>1623</v>
      </c>
      <c r="F422" s="1644" t="s">
        <v>829</v>
      </c>
      <c r="G422" s="96">
        <v>10.210000000000001</v>
      </c>
      <c r="H422" s="96">
        <v>10.17</v>
      </c>
      <c r="I422" s="93">
        <v>10.14</v>
      </c>
    </row>
    <row r="423" spans="3:9">
      <c r="C423" s="94" t="s">
        <v>1586</v>
      </c>
      <c r="D423" s="1649" t="s">
        <v>1622</v>
      </c>
      <c r="F423" s="1644" t="s">
        <v>828</v>
      </c>
      <c r="G423" s="96">
        <v>10.210000000000001</v>
      </c>
      <c r="H423" s="96">
        <v>10.17</v>
      </c>
      <c r="I423" s="93">
        <v>10.14</v>
      </c>
    </row>
    <row r="424" spans="3:9">
      <c r="C424" s="94" t="s">
        <v>1586</v>
      </c>
      <c r="D424" s="1649" t="s">
        <v>1621</v>
      </c>
      <c r="F424" s="1644" t="s">
        <v>827</v>
      </c>
      <c r="G424" s="96">
        <v>10.210000000000001</v>
      </c>
      <c r="H424" s="96">
        <v>10.17</v>
      </c>
      <c r="I424" s="93">
        <v>10.14</v>
      </c>
    </row>
    <row r="425" spans="3:9">
      <c r="C425" s="94" t="s">
        <v>1586</v>
      </c>
      <c r="D425" s="1649" t="s">
        <v>1620</v>
      </c>
      <c r="F425" s="1644" t="s">
        <v>826</v>
      </c>
      <c r="G425" s="96">
        <v>10.210000000000001</v>
      </c>
      <c r="H425" s="96">
        <v>10.17</v>
      </c>
      <c r="I425" s="93">
        <v>10.14</v>
      </c>
    </row>
    <row r="426" spans="3:9">
      <c r="C426" s="94" t="s">
        <v>1586</v>
      </c>
      <c r="D426" s="1649" t="s">
        <v>1619</v>
      </c>
      <c r="F426" s="1644" t="s">
        <v>825</v>
      </c>
      <c r="G426" s="96">
        <v>10.210000000000001</v>
      </c>
      <c r="H426" s="96">
        <v>10.17</v>
      </c>
      <c r="I426" s="93">
        <v>10.14</v>
      </c>
    </row>
    <row r="427" spans="3:9">
      <c r="C427" s="94" t="s">
        <v>1586</v>
      </c>
      <c r="D427" s="1649" t="s">
        <v>1618</v>
      </c>
      <c r="F427" s="1644" t="s">
        <v>824</v>
      </c>
      <c r="G427" s="96">
        <v>10.210000000000001</v>
      </c>
      <c r="H427" s="96">
        <v>10.17</v>
      </c>
      <c r="I427" s="93">
        <v>10.14</v>
      </c>
    </row>
    <row r="428" spans="3:9">
      <c r="C428" s="94" t="s">
        <v>1586</v>
      </c>
      <c r="D428" s="1649" t="s">
        <v>1617</v>
      </c>
      <c r="F428" s="1644" t="s">
        <v>823</v>
      </c>
      <c r="G428" s="96">
        <v>10.210000000000001</v>
      </c>
      <c r="H428" s="96">
        <v>10.17</v>
      </c>
      <c r="I428" s="93">
        <v>10.14</v>
      </c>
    </row>
    <row r="429" spans="3:9">
      <c r="C429" s="94" t="s">
        <v>1586</v>
      </c>
      <c r="D429" s="1649" t="s">
        <v>1616</v>
      </c>
      <c r="F429" s="1644" t="s">
        <v>2430</v>
      </c>
      <c r="G429" s="96">
        <v>10.210000000000001</v>
      </c>
      <c r="H429" s="96">
        <v>10.17</v>
      </c>
      <c r="I429" s="93">
        <v>10.14</v>
      </c>
    </row>
    <row r="430" spans="3:9">
      <c r="C430" s="94" t="s">
        <v>1586</v>
      </c>
      <c r="D430" s="1649" t="s">
        <v>1615</v>
      </c>
      <c r="F430" s="1644" t="s">
        <v>822</v>
      </c>
      <c r="G430" s="96">
        <v>10.210000000000001</v>
      </c>
      <c r="H430" s="96">
        <v>10.17</v>
      </c>
      <c r="I430" s="93">
        <v>10.14</v>
      </c>
    </row>
    <row r="431" spans="3:9">
      <c r="C431" s="94" t="s">
        <v>1586</v>
      </c>
      <c r="D431" s="1649" t="s">
        <v>1614</v>
      </c>
      <c r="F431" s="1644" t="s">
        <v>821</v>
      </c>
      <c r="G431" s="96">
        <v>10.210000000000001</v>
      </c>
      <c r="H431" s="96">
        <v>10.17</v>
      </c>
      <c r="I431" s="93">
        <v>10.14</v>
      </c>
    </row>
    <row r="432" spans="3:9">
      <c r="C432" s="94" t="s">
        <v>1586</v>
      </c>
      <c r="D432" s="1649" t="s">
        <v>1613</v>
      </c>
      <c r="F432" s="1644" t="s">
        <v>820</v>
      </c>
      <c r="G432" s="96">
        <v>10.210000000000001</v>
      </c>
      <c r="H432" s="96">
        <v>10.17</v>
      </c>
      <c r="I432" s="93">
        <v>10.14</v>
      </c>
    </row>
    <row r="433" spans="3:9">
      <c r="C433" s="94" t="s">
        <v>1586</v>
      </c>
      <c r="D433" s="1649" t="s">
        <v>1612</v>
      </c>
      <c r="F433" s="1644" t="s">
        <v>817</v>
      </c>
      <c r="G433" s="96">
        <v>10.210000000000001</v>
      </c>
      <c r="H433" s="96">
        <v>10.17</v>
      </c>
      <c r="I433" s="93">
        <v>10.14</v>
      </c>
    </row>
    <row r="434" spans="3:9">
      <c r="C434" s="94" t="s">
        <v>1586</v>
      </c>
      <c r="D434" s="1649" t="s">
        <v>1611</v>
      </c>
      <c r="F434" s="1644" t="s">
        <v>816</v>
      </c>
      <c r="G434" s="96">
        <v>10.210000000000001</v>
      </c>
      <c r="H434" s="96">
        <v>10.17</v>
      </c>
      <c r="I434" s="93">
        <v>10.14</v>
      </c>
    </row>
    <row r="435" spans="3:9">
      <c r="C435" s="94" t="s">
        <v>1586</v>
      </c>
      <c r="D435" s="1649" t="s">
        <v>1610</v>
      </c>
      <c r="F435" s="1644" t="s">
        <v>815</v>
      </c>
      <c r="G435" s="96">
        <v>10.210000000000001</v>
      </c>
      <c r="H435" s="96">
        <v>10.17</v>
      </c>
      <c r="I435" s="93">
        <v>10.14</v>
      </c>
    </row>
    <row r="436" spans="3:9">
      <c r="C436" s="94" t="s">
        <v>1586</v>
      </c>
      <c r="D436" s="1649" t="s">
        <v>1609</v>
      </c>
      <c r="F436" s="1644" t="s">
        <v>814</v>
      </c>
      <c r="G436" s="96">
        <v>10.210000000000001</v>
      </c>
      <c r="H436" s="96">
        <v>10.17</v>
      </c>
      <c r="I436" s="93">
        <v>10.14</v>
      </c>
    </row>
    <row r="437" spans="3:9">
      <c r="C437" s="94" t="s">
        <v>1586</v>
      </c>
      <c r="D437" s="1649" t="s">
        <v>1608</v>
      </c>
      <c r="F437" s="1644" t="s">
        <v>813</v>
      </c>
      <c r="G437" s="96">
        <v>10.210000000000001</v>
      </c>
      <c r="H437" s="96">
        <v>10.17</v>
      </c>
      <c r="I437" s="93">
        <v>10.14</v>
      </c>
    </row>
    <row r="438" spans="3:9">
      <c r="C438" s="94" t="s">
        <v>1586</v>
      </c>
      <c r="D438" s="1649" t="s">
        <v>1607</v>
      </c>
      <c r="F438" s="1644" t="s">
        <v>733</v>
      </c>
      <c r="G438" s="96">
        <v>10.210000000000001</v>
      </c>
      <c r="H438" s="96">
        <v>10.17</v>
      </c>
      <c r="I438" s="93">
        <v>10.14</v>
      </c>
    </row>
    <row r="439" spans="3:9">
      <c r="C439" s="94" t="s">
        <v>1586</v>
      </c>
      <c r="D439" s="1649" t="s">
        <v>1606</v>
      </c>
      <c r="F439" s="1644" t="s">
        <v>696</v>
      </c>
      <c r="G439" s="96">
        <v>10.210000000000001</v>
      </c>
      <c r="H439" s="96">
        <v>10.17</v>
      </c>
      <c r="I439" s="93">
        <v>10.14</v>
      </c>
    </row>
    <row r="440" spans="3:9">
      <c r="C440" s="94" t="s">
        <v>1586</v>
      </c>
      <c r="D440" s="1649" t="s">
        <v>1605</v>
      </c>
      <c r="F440" s="1644" t="s">
        <v>695</v>
      </c>
      <c r="G440" s="96">
        <v>10.210000000000001</v>
      </c>
      <c r="H440" s="96">
        <v>10.17</v>
      </c>
      <c r="I440" s="93">
        <v>10.14</v>
      </c>
    </row>
    <row r="441" spans="3:9">
      <c r="C441" s="94" t="s">
        <v>1586</v>
      </c>
      <c r="D441" s="1649" t="s">
        <v>1604</v>
      </c>
      <c r="F441" s="1644" t="s">
        <v>691</v>
      </c>
      <c r="G441" s="96">
        <v>10.210000000000001</v>
      </c>
      <c r="H441" s="96">
        <v>10.17</v>
      </c>
      <c r="I441" s="93">
        <v>10.14</v>
      </c>
    </row>
    <row r="442" spans="3:9">
      <c r="C442" s="94" t="s">
        <v>1586</v>
      </c>
      <c r="D442" s="1649" t="s">
        <v>1603</v>
      </c>
      <c r="F442" s="1644" t="s">
        <v>1602</v>
      </c>
      <c r="G442" s="96">
        <v>10.210000000000001</v>
      </c>
      <c r="H442" s="96">
        <v>10.17</v>
      </c>
      <c r="I442" s="93">
        <v>10.14</v>
      </c>
    </row>
    <row r="443" spans="3:9">
      <c r="C443" s="94" t="s">
        <v>1586</v>
      </c>
      <c r="D443" s="1649" t="s">
        <v>1601</v>
      </c>
      <c r="F443" s="1644" t="s">
        <v>689</v>
      </c>
      <c r="G443" s="96">
        <v>10.210000000000001</v>
      </c>
      <c r="H443" s="96">
        <v>10.17</v>
      </c>
      <c r="I443" s="93">
        <v>10.14</v>
      </c>
    </row>
    <row r="444" spans="3:9">
      <c r="C444" s="94" t="s">
        <v>1586</v>
      </c>
      <c r="D444" s="1649" t="s">
        <v>1600</v>
      </c>
      <c r="F444" s="1644" t="s">
        <v>671</v>
      </c>
      <c r="G444" s="96">
        <v>10.210000000000001</v>
      </c>
      <c r="H444" s="96">
        <v>10.17</v>
      </c>
      <c r="I444" s="93">
        <v>10.14</v>
      </c>
    </row>
    <row r="445" spans="3:9">
      <c r="C445" s="94" t="s">
        <v>1586</v>
      </c>
      <c r="D445" s="1649" t="s">
        <v>1599</v>
      </c>
      <c r="F445" s="1644" t="s">
        <v>662</v>
      </c>
      <c r="G445" s="96">
        <v>10.210000000000001</v>
      </c>
      <c r="H445" s="96">
        <v>10.17</v>
      </c>
      <c r="I445" s="93">
        <v>10.14</v>
      </c>
    </row>
    <row r="446" spans="3:9">
      <c r="C446" s="94" t="s">
        <v>1586</v>
      </c>
      <c r="D446" s="1649" t="s">
        <v>1598</v>
      </c>
      <c r="F446" s="1644" t="s">
        <v>637</v>
      </c>
      <c r="G446" s="96">
        <v>10.210000000000001</v>
      </c>
      <c r="H446" s="96">
        <v>10.17</v>
      </c>
      <c r="I446" s="93">
        <v>10.14</v>
      </c>
    </row>
    <row r="447" spans="3:9">
      <c r="C447" s="94" t="s">
        <v>1586</v>
      </c>
      <c r="D447" s="1649" t="s">
        <v>1597</v>
      </c>
      <c r="F447" s="1644" t="s">
        <v>563</v>
      </c>
      <c r="G447" s="96">
        <v>10.210000000000001</v>
      </c>
      <c r="H447" s="96">
        <v>10.17</v>
      </c>
      <c r="I447" s="93">
        <v>10.14</v>
      </c>
    </row>
    <row r="448" spans="3:9">
      <c r="C448" s="94" t="s">
        <v>1586</v>
      </c>
      <c r="D448" s="1649" t="s">
        <v>1596</v>
      </c>
      <c r="F448" s="1644" t="s">
        <v>558</v>
      </c>
      <c r="G448" s="96">
        <v>10.210000000000001</v>
      </c>
      <c r="H448" s="96">
        <v>10.17</v>
      </c>
      <c r="I448" s="93">
        <v>10.14</v>
      </c>
    </row>
    <row r="449" spans="3:9">
      <c r="C449" s="94" t="s">
        <v>1586</v>
      </c>
      <c r="D449" s="1649" t="s">
        <v>1595</v>
      </c>
      <c r="F449" s="1644" t="s">
        <v>548</v>
      </c>
      <c r="G449" s="96">
        <v>10.210000000000001</v>
      </c>
      <c r="H449" s="96">
        <v>10.17</v>
      </c>
      <c r="I449" s="93">
        <v>10.14</v>
      </c>
    </row>
    <row r="450" spans="3:9">
      <c r="C450" s="94" t="s">
        <v>1586</v>
      </c>
      <c r="D450" s="1649" t="s">
        <v>1594</v>
      </c>
      <c r="F450" s="1644" t="s">
        <v>543</v>
      </c>
      <c r="G450" s="96">
        <v>10.210000000000001</v>
      </c>
      <c r="H450" s="96">
        <v>10.17</v>
      </c>
      <c r="I450" s="93">
        <v>10.14</v>
      </c>
    </row>
    <row r="451" spans="3:9" ht="14.25" thickBot="1">
      <c r="C451" s="94" t="s">
        <v>1586</v>
      </c>
      <c r="D451" s="1649" t="s">
        <v>1593</v>
      </c>
      <c r="F451" s="1646" t="s">
        <v>480</v>
      </c>
      <c r="G451" s="95">
        <v>10.210000000000001</v>
      </c>
      <c r="H451" s="95">
        <v>10.17</v>
      </c>
      <c r="I451" s="91">
        <v>10.14</v>
      </c>
    </row>
    <row r="452" spans="3:9">
      <c r="C452" s="94" t="s">
        <v>1586</v>
      </c>
      <c r="D452" s="1649" t="s">
        <v>1592</v>
      </c>
    </row>
    <row r="453" spans="3:9">
      <c r="C453" s="94" t="s">
        <v>1586</v>
      </c>
      <c r="D453" s="1649" t="s">
        <v>1591</v>
      </c>
    </row>
    <row r="454" spans="3:9">
      <c r="C454" s="94" t="s">
        <v>1586</v>
      </c>
      <c r="D454" s="1649" t="s">
        <v>1590</v>
      </c>
    </row>
    <row r="455" spans="3:9">
      <c r="C455" s="94" t="s">
        <v>1586</v>
      </c>
      <c r="D455" s="1649" t="s">
        <v>1589</v>
      </c>
    </row>
    <row r="456" spans="3:9">
      <c r="C456" s="94" t="s">
        <v>1586</v>
      </c>
      <c r="D456" s="1649" t="s">
        <v>1588</v>
      </c>
    </row>
    <row r="457" spans="3:9">
      <c r="C457" s="94" t="s">
        <v>1586</v>
      </c>
      <c r="D457" s="1649" t="s">
        <v>1587</v>
      </c>
    </row>
    <row r="458" spans="3:9">
      <c r="C458" s="94" t="s">
        <v>1586</v>
      </c>
      <c r="D458" s="1649" t="s">
        <v>1585</v>
      </c>
    </row>
    <row r="459" spans="3:9">
      <c r="C459" s="94" t="s">
        <v>1560</v>
      </c>
      <c r="D459" s="1649" t="s">
        <v>1584</v>
      </c>
    </row>
    <row r="460" spans="3:9">
      <c r="C460" s="94" t="s">
        <v>1560</v>
      </c>
      <c r="D460" s="1649" t="s">
        <v>1583</v>
      </c>
    </row>
    <row r="461" spans="3:9">
      <c r="C461" s="94" t="s">
        <v>1560</v>
      </c>
      <c r="D461" s="1649" t="s">
        <v>1582</v>
      </c>
    </row>
    <row r="462" spans="3:9">
      <c r="C462" s="94" t="s">
        <v>1560</v>
      </c>
      <c r="D462" s="1649" t="s">
        <v>1581</v>
      </c>
    </row>
    <row r="463" spans="3:9">
      <c r="C463" s="94" t="s">
        <v>1560</v>
      </c>
      <c r="D463" s="1649" t="s">
        <v>1580</v>
      </c>
    </row>
    <row r="464" spans="3:9">
      <c r="C464" s="94" t="s">
        <v>1560</v>
      </c>
      <c r="D464" s="1649" t="s">
        <v>1579</v>
      </c>
    </row>
    <row r="465" spans="3:4">
      <c r="C465" s="94" t="s">
        <v>1560</v>
      </c>
      <c r="D465" s="1649" t="s">
        <v>1578</v>
      </c>
    </row>
    <row r="466" spans="3:4">
      <c r="C466" s="94" t="s">
        <v>1560</v>
      </c>
      <c r="D466" s="1649" t="s">
        <v>1577</v>
      </c>
    </row>
    <row r="467" spans="3:4">
      <c r="C467" s="94" t="s">
        <v>1560</v>
      </c>
      <c r="D467" s="1649" t="s">
        <v>1576</v>
      </c>
    </row>
    <row r="468" spans="3:4">
      <c r="C468" s="94" t="s">
        <v>1560</v>
      </c>
      <c r="D468" s="1649" t="s">
        <v>1575</v>
      </c>
    </row>
    <row r="469" spans="3:4">
      <c r="C469" s="94" t="s">
        <v>1560</v>
      </c>
      <c r="D469" s="1649" t="s">
        <v>1574</v>
      </c>
    </row>
    <row r="470" spans="3:4">
      <c r="C470" s="94" t="s">
        <v>1560</v>
      </c>
      <c r="D470" s="1649" t="s">
        <v>1573</v>
      </c>
    </row>
    <row r="471" spans="3:4">
      <c r="C471" s="94" t="s">
        <v>1560</v>
      </c>
      <c r="D471" s="1649" t="s">
        <v>1572</v>
      </c>
    </row>
    <row r="472" spans="3:4">
      <c r="C472" s="94" t="s">
        <v>1560</v>
      </c>
      <c r="D472" s="1649" t="s">
        <v>1571</v>
      </c>
    </row>
    <row r="473" spans="3:4">
      <c r="C473" s="94" t="s">
        <v>1560</v>
      </c>
      <c r="D473" s="1649" t="s">
        <v>1570</v>
      </c>
    </row>
    <row r="474" spans="3:4">
      <c r="C474" s="94" t="s">
        <v>1560</v>
      </c>
      <c r="D474" s="1649" t="s">
        <v>1569</v>
      </c>
    </row>
    <row r="475" spans="3:4">
      <c r="C475" s="94" t="s">
        <v>1560</v>
      </c>
      <c r="D475" s="1649" t="s">
        <v>1568</v>
      </c>
    </row>
    <row r="476" spans="3:4">
      <c r="C476" s="94" t="s">
        <v>1560</v>
      </c>
      <c r="D476" s="1649" t="s">
        <v>1567</v>
      </c>
    </row>
    <row r="477" spans="3:4">
      <c r="C477" s="94" t="s">
        <v>1560</v>
      </c>
      <c r="D477" s="1649" t="s">
        <v>1566</v>
      </c>
    </row>
    <row r="478" spans="3:4">
      <c r="C478" s="94" t="s">
        <v>1560</v>
      </c>
      <c r="D478" s="1649" t="s">
        <v>1565</v>
      </c>
    </row>
    <row r="479" spans="3:4">
      <c r="C479" s="94" t="s">
        <v>1560</v>
      </c>
      <c r="D479" s="1649" t="s">
        <v>1564</v>
      </c>
    </row>
    <row r="480" spans="3:4">
      <c r="C480" s="94" t="s">
        <v>1560</v>
      </c>
      <c r="D480" s="1649" t="s">
        <v>1563</v>
      </c>
    </row>
    <row r="481" spans="3:4">
      <c r="C481" s="94" t="s">
        <v>1560</v>
      </c>
      <c r="D481" s="1649" t="s">
        <v>1562</v>
      </c>
    </row>
    <row r="482" spans="3:4">
      <c r="C482" s="94" t="s">
        <v>1560</v>
      </c>
      <c r="D482" s="1649" t="s">
        <v>1561</v>
      </c>
    </row>
    <row r="483" spans="3:4">
      <c r="C483" s="94" t="s">
        <v>1560</v>
      </c>
      <c r="D483" s="1649" t="s">
        <v>1559</v>
      </c>
    </row>
    <row r="484" spans="3:4">
      <c r="C484" s="94" t="s">
        <v>1527</v>
      </c>
      <c r="D484" s="1649" t="s">
        <v>1558</v>
      </c>
    </row>
    <row r="485" spans="3:4">
      <c r="C485" s="94" t="s">
        <v>1527</v>
      </c>
      <c r="D485" s="1649" t="s">
        <v>1557</v>
      </c>
    </row>
    <row r="486" spans="3:4">
      <c r="C486" s="94" t="s">
        <v>1527</v>
      </c>
      <c r="D486" s="1649" t="s">
        <v>1556</v>
      </c>
    </row>
    <row r="487" spans="3:4">
      <c r="C487" s="94" t="s">
        <v>1527</v>
      </c>
      <c r="D487" s="1649" t="s">
        <v>1555</v>
      </c>
    </row>
    <row r="488" spans="3:4">
      <c r="C488" s="94" t="s">
        <v>1527</v>
      </c>
      <c r="D488" s="1649" t="s">
        <v>1554</v>
      </c>
    </row>
    <row r="489" spans="3:4">
      <c r="C489" s="94" t="s">
        <v>1527</v>
      </c>
      <c r="D489" s="1649" t="s">
        <v>1553</v>
      </c>
    </row>
    <row r="490" spans="3:4">
      <c r="C490" s="94" t="s">
        <v>1527</v>
      </c>
      <c r="D490" s="1649" t="s">
        <v>1552</v>
      </c>
    </row>
    <row r="491" spans="3:4">
      <c r="C491" s="94" t="s">
        <v>1527</v>
      </c>
      <c r="D491" s="1649" t="s">
        <v>1551</v>
      </c>
    </row>
    <row r="492" spans="3:4">
      <c r="C492" s="94" t="s">
        <v>1527</v>
      </c>
      <c r="D492" s="1649" t="s">
        <v>1550</v>
      </c>
    </row>
    <row r="493" spans="3:4">
      <c r="C493" s="94" t="s">
        <v>1527</v>
      </c>
      <c r="D493" s="1649" t="s">
        <v>1549</v>
      </c>
    </row>
    <row r="494" spans="3:4">
      <c r="C494" s="94" t="s">
        <v>1527</v>
      </c>
      <c r="D494" s="1649" t="s">
        <v>1548</v>
      </c>
    </row>
    <row r="495" spans="3:4">
      <c r="C495" s="94" t="s">
        <v>1527</v>
      </c>
      <c r="D495" s="1649" t="s">
        <v>1547</v>
      </c>
    </row>
    <row r="496" spans="3:4">
      <c r="C496" s="94" t="s">
        <v>1527</v>
      </c>
      <c r="D496" s="1649" t="s">
        <v>1546</v>
      </c>
    </row>
    <row r="497" spans="3:4">
      <c r="C497" s="94" t="s">
        <v>1527</v>
      </c>
      <c r="D497" s="1649" t="s">
        <v>1545</v>
      </c>
    </row>
    <row r="498" spans="3:4">
      <c r="C498" s="94" t="s">
        <v>1527</v>
      </c>
      <c r="D498" s="1649" t="s">
        <v>1544</v>
      </c>
    </row>
    <row r="499" spans="3:4">
      <c r="C499" s="94" t="s">
        <v>1527</v>
      </c>
      <c r="D499" s="1649" t="s">
        <v>1543</v>
      </c>
    </row>
    <row r="500" spans="3:4">
      <c r="C500" s="94" t="s">
        <v>1527</v>
      </c>
      <c r="D500" s="1649" t="s">
        <v>1542</v>
      </c>
    </row>
    <row r="501" spans="3:4">
      <c r="C501" s="94" t="s">
        <v>1527</v>
      </c>
      <c r="D501" s="1649" t="s">
        <v>1184</v>
      </c>
    </row>
    <row r="502" spans="3:4">
      <c r="C502" s="94" t="s">
        <v>1527</v>
      </c>
      <c r="D502" s="1649" t="s">
        <v>1541</v>
      </c>
    </row>
    <row r="503" spans="3:4">
      <c r="C503" s="94" t="s">
        <v>1527</v>
      </c>
      <c r="D503" s="1649" t="s">
        <v>1540</v>
      </c>
    </row>
    <row r="504" spans="3:4">
      <c r="C504" s="94" t="s">
        <v>1527</v>
      </c>
      <c r="D504" s="1649" t="s">
        <v>1539</v>
      </c>
    </row>
    <row r="505" spans="3:4">
      <c r="C505" s="94" t="s">
        <v>1527</v>
      </c>
      <c r="D505" s="1649" t="s">
        <v>1538</v>
      </c>
    </row>
    <row r="506" spans="3:4">
      <c r="C506" s="94" t="s">
        <v>1527</v>
      </c>
      <c r="D506" s="1649" t="s">
        <v>1537</v>
      </c>
    </row>
    <row r="507" spans="3:4">
      <c r="C507" s="94" t="s">
        <v>1527</v>
      </c>
      <c r="D507" s="1649" t="s">
        <v>1138</v>
      </c>
    </row>
    <row r="508" spans="3:4">
      <c r="C508" s="94" t="s">
        <v>1527</v>
      </c>
      <c r="D508" s="1649" t="s">
        <v>1536</v>
      </c>
    </row>
    <row r="509" spans="3:4">
      <c r="C509" s="94" t="s">
        <v>1527</v>
      </c>
      <c r="D509" s="1649" t="s">
        <v>1535</v>
      </c>
    </row>
    <row r="510" spans="3:4">
      <c r="C510" s="94" t="s">
        <v>1527</v>
      </c>
      <c r="D510" s="1649" t="s">
        <v>1534</v>
      </c>
    </row>
    <row r="511" spans="3:4">
      <c r="C511" s="94" t="s">
        <v>1527</v>
      </c>
      <c r="D511" s="1649" t="s">
        <v>1533</v>
      </c>
    </row>
    <row r="512" spans="3:4">
      <c r="C512" s="94" t="s">
        <v>1527</v>
      </c>
      <c r="D512" s="1649" t="s">
        <v>1532</v>
      </c>
    </row>
    <row r="513" spans="3:4">
      <c r="C513" s="94" t="s">
        <v>1527</v>
      </c>
      <c r="D513" s="1649" t="s">
        <v>1531</v>
      </c>
    </row>
    <row r="514" spans="3:4">
      <c r="C514" s="94" t="s">
        <v>1527</v>
      </c>
      <c r="D514" s="1649" t="s">
        <v>1530</v>
      </c>
    </row>
    <row r="515" spans="3:4">
      <c r="C515" s="94" t="s">
        <v>1527</v>
      </c>
      <c r="D515" s="1649" t="s">
        <v>979</v>
      </c>
    </row>
    <row r="516" spans="3:4">
      <c r="C516" s="94" t="s">
        <v>1527</v>
      </c>
      <c r="D516" s="1649" t="s">
        <v>1529</v>
      </c>
    </row>
    <row r="517" spans="3:4">
      <c r="C517" s="94" t="s">
        <v>1527</v>
      </c>
      <c r="D517" s="1649" t="s">
        <v>1528</v>
      </c>
    </row>
    <row r="518" spans="3:4">
      <c r="C518" s="94" t="s">
        <v>1527</v>
      </c>
      <c r="D518" s="1649" t="s">
        <v>1526</v>
      </c>
    </row>
    <row r="519" spans="3:4">
      <c r="C519" s="94" t="s">
        <v>1464</v>
      </c>
      <c r="D519" s="1649" t="s">
        <v>1525</v>
      </c>
    </row>
    <row r="520" spans="3:4">
      <c r="C520" s="94" t="s">
        <v>1464</v>
      </c>
      <c r="D520" s="1649" t="s">
        <v>1524</v>
      </c>
    </row>
    <row r="521" spans="3:4">
      <c r="C521" s="94" t="s">
        <v>1464</v>
      </c>
      <c r="D521" s="1649" t="s">
        <v>1523</v>
      </c>
    </row>
    <row r="522" spans="3:4">
      <c r="C522" s="94" t="s">
        <v>1464</v>
      </c>
      <c r="D522" s="1649" t="s">
        <v>1522</v>
      </c>
    </row>
    <row r="523" spans="3:4">
      <c r="C523" s="94" t="s">
        <v>1464</v>
      </c>
      <c r="D523" s="1649" t="s">
        <v>1521</v>
      </c>
    </row>
    <row r="524" spans="3:4">
      <c r="C524" s="94" t="s">
        <v>1464</v>
      </c>
      <c r="D524" s="1649" t="s">
        <v>1520</v>
      </c>
    </row>
    <row r="525" spans="3:4">
      <c r="C525" s="94" t="s">
        <v>1464</v>
      </c>
      <c r="D525" s="1649" t="s">
        <v>1519</v>
      </c>
    </row>
    <row r="526" spans="3:4">
      <c r="C526" s="94" t="s">
        <v>1464</v>
      </c>
      <c r="D526" s="1649" t="s">
        <v>1518</v>
      </c>
    </row>
    <row r="527" spans="3:4">
      <c r="C527" s="94" t="s">
        <v>1464</v>
      </c>
      <c r="D527" s="1649" t="s">
        <v>1517</v>
      </c>
    </row>
    <row r="528" spans="3:4">
      <c r="C528" s="94" t="s">
        <v>1464</v>
      </c>
      <c r="D528" s="1649" t="s">
        <v>1516</v>
      </c>
    </row>
    <row r="529" spans="3:4">
      <c r="C529" s="94" t="s">
        <v>1464</v>
      </c>
      <c r="D529" s="1649" t="s">
        <v>1515</v>
      </c>
    </row>
    <row r="530" spans="3:4">
      <c r="C530" s="94" t="s">
        <v>1464</v>
      </c>
      <c r="D530" s="1649" t="s">
        <v>1514</v>
      </c>
    </row>
    <row r="531" spans="3:4">
      <c r="C531" s="94" t="s">
        <v>1464</v>
      </c>
      <c r="D531" s="1649" t="s">
        <v>1513</v>
      </c>
    </row>
    <row r="532" spans="3:4">
      <c r="C532" s="94" t="s">
        <v>1464</v>
      </c>
      <c r="D532" s="1649" t="s">
        <v>1512</v>
      </c>
    </row>
    <row r="533" spans="3:4">
      <c r="C533" s="94" t="s">
        <v>1464</v>
      </c>
      <c r="D533" s="1649" t="s">
        <v>1511</v>
      </c>
    </row>
    <row r="534" spans="3:4">
      <c r="C534" s="94" t="s">
        <v>1464</v>
      </c>
      <c r="D534" s="1649" t="s">
        <v>1510</v>
      </c>
    </row>
    <row r="535" spans="3:4">
      <c r="C535" s="94" t="s">
        <v>1464</v>
      </c>
      <c r="D535" s="1649" t="s">
        <v>1509</v>
      </c>
    </row>
    <row r="536" spans="3:4">
      <c r="C536" s="94" t="s">
        <v>1464</v>
      </c>
      <c r="D536" s="1649" t="s">
        <v>1508</v>
      </c>
    </row>
    <row r="537" spans="3:4">
      <c r="C537" s="94" t="s">
        <v>1464</v>
      </c>
      <c r="D537" s="1649" t="s">
        <v>1507</v>
      </c>
    </row>
    <row r="538" spans="3:4">
      <c r="C538" s="94" t="s">
        <v>1464</v>
      </c>
      <c r="D538" s="1649" t="s">
        <v>1506</v>
      </c>
    </row>
    <row r="539" spans="3:4">
      <c r="C539" s="94" t="s">
        <v>1464</v>
      </c>
      <c r="D539" s="1649" t="s">
        <v>1505</v>
      </c>
    </row>
    <row r="540" spans="3:4">
      <c r="C540" s="94" t="s">
        <v>1464</v>
      </c>
      <c r="D540" s="1649" t="s">
        <v>1504</v>
      </c>
    </row>
    <row r="541" spans="3:4">
      <c r="C541" s="94" t="s">
        <v>1464</v>
      </c>
      <c r="D541" s="1649" t="s">
        <v>1503</v>
      </c>
    </row>
    <row r="542" spans="3:4">
      <c r="C542" s="94" t="s">
        <v>1464</v>
      </c>
      <c r="D542" s="1649" t="s">
        <v>1502</v>
      </c>
    </row>
    <row r="543" spans="3:4">
      <c r="C543" s="94" t="s">
        <v>1464</v>
      </c>
      <c r="D543" s="1649" t="s">
        <v>1501</v>
      </c>
    </row>
    <row r="544" spans="3:4">
      <c r="C544" s="94" t="s">
        <v>1464</v>
      </c>
      <c r="D544" s="1649" t="s">
        <v>1500</v>
      </c>
    </row>
    <row r="545" spans="3:4">
      <c r="C545" s="94" t="s">
        <v>1464</v>
      </c>
      <c r="D545" s="1649" t="s">
        <v>1499</v>
      </c>
    </row>
    <row r="546" spans="3:4">
      <c r="C546" s="94" t="s">
        <v>1464</v>
      </c>
      <c r="D546" s="1649" t="s">
        <v>1498</v>
      </c>
    </row>
    <row r="547" spans="3:4">
      <c r="C547" s="94" t="s">
        <v>1464</v>
      </c>
      <c r="D547" s="1649" t="s">
        <v>1497</v>
      </c>
    </row>
    <row r="548" spans="3:4">
      <c r="C548" s="94" t="s">
        <v>1464</v>
      </c>
      <c r="D548" s="1649" t="s">
        <v>1496</v>
      </c>
    </row>
    <row r="549" spans="3:4">
      <c r="C549" s="94" t="s">
        <v>1464</v>
      </c>
      <c r="D549" s="1649" t="s">
        <v>1495</v>
      </c>
    </row>
    <row r="550" spans="3:4">
      <c r="C550" s="94" t="s">
        <v>1464</v>
      </c>
      <c r="D550" s="1649" t="s">
        <v>1494</v>
      </c>
    </row>
    <row r="551" spans="3:4">
      <c r="C551" s="94" t="s">
        <v>1464</v>
      </c>
      <c r="D551" s="1649" t="s">
        <v>1493</v>
      </c>
    </row>
    <row r="552" spans="3:4">
      <c r="C552" s="94" t="s">
        <v>1464</v>
      </c>
      <c r="D552" s="1649" t="s">
        <v>1492</v>
      </c>
    </row>
    <row r="553" spans="3:4">
      <c r="C553" s="94" t="s">
        <v>1464</v>
      </c>
      <c r="D553" s="1649" t="s">
        <v>1491</v>
      </c>
    </row>
    <row r="554" spans="3:4">
      <c r="C554" s="94" t="s">
        <v>1464</v>
      </c>
      <c r="D554" s="1649" t="s">
        <v>1490</v>
      </c>
    </row>
    <row r="555" spans="3:4">
      <c r="C555" s="94" t="s">
        <v>1464</v>
      </c>
      <c r="D555" s="1649" t="s">
        <v>1489</v>
      </c>
    </row>
    <row r="556" spans="3:4">
      <c r="C556" s="94" t="s">
        <v>1464</v>
      </c>
      <c r="D556" s="1649" t="s">
        <v>1488</v>
      </c>
    </row>
    <row r="557" spans="3:4">
      <c r="C557" s="94" t="s">
        <v>1464</v>
      </c>
      <c r="D557" s="1649" t="s">
        <v>1487</v>
      </c>
    </row>
    <row r="558" spans="3:4">
      <c r="C558" s="94" t="s">
        <v>1464</v>
      </c>
      <c r="D558" s="1649" t="s">
        <v>1486</v>
      </c>
    </row>
    <row r="559" spans="3:4">
      <c r="C559" s="94" t="s">
        <v>1464</v>
      </c>
      <c r="D559" s="1649" t="s">
        <v>1485</v>
      </c>
    </row>
    <row r="560" spans="3:4">
      <c r="C560" s="94" t="s">
        <v>1464</v>
      </c>
      <c r="D560" s="1649" t="s">
        <v>1484</v>
      </c>
    </row>
    <row r="561" spans="3:4">
      <c r="C561" s="94" t="s">
        <v>1464</v>
      </c>
      <c r="D561" s="1649" t="s">
        <v>1483</v>
      </c>
    </row>
    <row r="562" spans="3:4">
      <c r="C562" s="94" t="s">
        <v>1464</v>
      </c>
      <c r="D562" s="1649" t="s">
        <v>1482</v>
      </c>
    </row>
    <row r="563" spans="3:4">
      <c r="C563" s="94" t="s">
        <v>1464</v>
      </c>
      <c r="D563" s="1649" t="s">
        <v>1481</v>
      </c>
    </row>
    <row r="564" spans="3:4">
      <c r="C564" s="94" t="s">
        <v>1464</v>
      </c>
      <c r="D564" s="1649" t="s">
        <v>1480</v>
      </c>
    </row>
    <row r="565" spans="3:4">
      <c r="C565" s="94" t="s">
        <v>1464</v>
      </c>
      <c r="D565" s="1649" t="s">
        <v>1479</v>
      </c>
    </row>
    <row r="566" spans="3:4">
      <c r="C566" s="94" t="s">
        <v>1464</v>
      </c>
      <c r="D566" s="1649" t="s">
        <v>1478</v>
      </c>
    </row>
    <row r="567" spans="3:4">
      <c r="C567" s="94" t="s">
        <v>1464</v>
      </c>
      <c r="D567" s="1649" t="s">
        <v>1477</v>
      </c>
    </row>
    <row r="568" spans="3:4">
      <c r="C568" s="94" t="s">
        <v>1464</v>
      </c>
      <c r="D568" s="1649" t="s">
        <v>1476</v>
      </c>
    </row>
    <row r="569" spans="3:4">
      <c r="C569" s="94" t="s">
        <v>1464</v>
      </c>
      <c r="D569" s="1649" t="s">
        <v>1475</v>
      </c>
    </row>
    <row r="570" spans="3:4">
      <c r="C570" s="94" t="s">
        <v>1464</v>
      </c>
      <c r="D570" s="1649" t="s">
        <v>1474</v>
      </c>
    </row>
    <row r="571" spans="3:4">
      <c r="C571" s="94" t="s">
        <v>1464</v>
      </c>
      <c r="D571" s="1649" t="s">
        <v>1473</v>
      </c>
    </row>
    <row r="572" spans="3:4">
      <c r="C572" s="94" t="s">
        <v>1464</v>
      </c>
      <c r="D572" s="1649" t="s">
        <v>1472</v>
      </c>
    </row>
    <row r="573" spans="3:4">
      <c r="C573" s="94" t="s">
        <v>1464</v>
      </c>
      <c r="D573" s="1649" t="s">
        <v>1471</v>
      </c>
    </row>
    <row r="574" spans="3:4">
      <c r="C574" s="94" t="s">
        <v>1464</v>
      </c>
      <c r="D574" s="1649" t="s">
        <v>1470</v>
      </c>
    </row>
    <row r="575" spans="3:4">
      <c r="C575" s="94" t="s">
        <v>1464</v>
      </c>
      <c r="D575" s="1649" t="s">
        <v>444</v>
      </c>
    </row>
    <row r="576" spans="3:4">
      <c r="C576" s="94" t="s">
        <v>1464</v>
      </c>
      <c r="D576" s="1649" t="s">
        <v>1469</v>
      </c>
    </row>
    <row r="577" spans="3:4">
      <c r="C577" s="94" t="s">
        <v>1464</v>
      </c>
      <c r="D577" s="1649" t="s">
        <v>1468</v>
      </c>
    </row>
    <row r="578" spans="3:4">
      <c r="C578" s="94" t="s">
        <v>1464</v>
      </c>
      <c r="D578" s="1649" t="s">
        <v>1467</v>
      </c>
    </row>
    <row r="579" spans="3:4">
      <c r="C579" s="94" t="s">
        <v>1464</v>
      </c>
      <c r="D579" s="1649" t="s">
        <v>1466</v>
      </c>
    </row>
    <row r="580" spans="3:4">
      <c r="C580" s="94" t="s">
        <v>1464</v>
      </c>
      <c r="D580" s="1649" t="s">
        <v>1465</v>
      </c>
    </row>
    <row r="581" spans="3:4">
      <c r="C581" s="94" t="s">
        <v>1464</v>
      </c>
      <c r="D581" s="1649" t="s">
        <v>1463</v>
      </c>
    </row>
    <row r="582" spans="3:4">
      <c r="C582" s="94" t="s">
        <v>1409</v>
      </c>
      <c r="D582" s="1649" t="s">
        <v>1462</v>
      </c>
    </row>
    <row r="583" spans="3:4">
      <c r="C583" s="94" t="s">
        <v>1409</v>
      </c>
      <c r="D583" s="1649" t="s">
        <v>1461</v>
      </c>
    </row>
    <row r="584" spans="3:4">
      <c r="C584" s="94" t="s">
        <v>1409</v>
      </c>
      <c r="D584" s="1649" t="s">
        <v>1460</v>
      </c>
    </row>
    <row r="585" spans="3:4">
      <c r="C585" s="94" t="s">
        <v>1409</v>
      </c>
      <c r="D585" s="1649" t="s">
        <v>1459</v>
      </c>
    </row>
    <row r="586" spans="3:4">
      <c r="C586" s="94" t="s">
        <v>1409</v>
      </c>
      <c r="D586" s="1649" t="s">
        <v>1458</v>
      </c>
    </row>
    <row r="587" spans="3:4">
      <c r="C587" s="94" t="s">
        <v>1409</v>
      </c>
      <c r="D587" s="1649" t="s">
        <v>1457</v>
      </c>
    </row>
    <row r="588" spans="3:4">
      <c r="C588" s="94" t="s">
        <v>1409</v>
      </c>
      <c r="D588" s="1649" t="s">
        <v>1456</v>
      </c>
    </row>
    <row r="589" spans="3:4">
      <c r="C589" s="94" t="s">
        <v>1409</v>
      </c>
      <c r="D589" s="1649" t="s">
        <v>1455</v>
      </c>
    </row>
    <row r="590" spans="3:4">
      <c r="C590" s="94" t="s">
        <v>1409</v>
      </c>
      <c r="D590" s="1649" t="s">
        <v>1454</v>
      </c>
    </row>
    <row r="591" spans="3:4">
      <c r="C591" s="94" t="s">
        <v>1409</v>
      </c>
      <c r="D591" s="1649" t="s">
        <v>1453</v>
      </c>
    </row>
    <row r="592" spans="3:4">
      <c r="C592" s="94" t="s">
        <v>1409</v>
      </c>
      <c r="D592" s="1649" t="s">
        <v>1452</v>
      </c>
    </row>
    <row r="593" spans="3:4">
      <c r="C593" s="94" t="s">
        <v>1409</v>
      </c>
      <c r="D593" s="1649" t="s">
        <v>1451</v>
      </c>
    </row>
    <row r="594" spans="3:4">
      <c r="C594" s="94" t="s">
        <v>1409</v>
      </c>
      <c r="D594" s="1649" t="s">
        <v>1450</v>
      </c>
    </row>
    <row r="595" spans="3:4">
      <c r="C595" s="94" t="s">
        <v>1409</v>
      </c>
      <c r="D595" s="1649" t="s">
        <v>1449</v>
      </c>
    </row>
    <row r="596" spans="3:4">
      <c r="C596" s="94" t="s">
        <v>1409</v>
      </c>
      <c r="D596" s="1649" t="s">
        <v>1448</v>
      </c>
    </row>
    <row r="597" spans="3:4">
      <c r="C597" s="94" t="s">
        <v>1409</v>
      </c>
      <c r="D597" s="1649" t="s">
        <v>1447</v>
      </c>
    </row>
    <row r="598" spans="3:4">
      <c r="C598" s="94" t="s">
        <v>1409</v>
      </c>
      <c r="D598" s="1649" t="s">
        <v>1446</v>
      </c>
    </row>
    <row r="599" spans="3:4">
      <c r="C599" s="94" t="s">
        <v>1409</v>
      </c>
      <c r="D599" s="1649" t="s">
        <v>1445</v>
      </c>
    </row>
    <row r="600" spans="3:4">
      <c r="C600" s="94" t="s">
        <v>1409</v>
      </c>
      <c r="D600" s="1649" t="s">
        <v>1444</v>
      </c>
    </row>
    <row r="601" spans="3:4">
      <c r="C601" s="94" t="s">
        <v>1409</v>
      </c>
      <c r="D601" s="1649" t="s">
        <v>1443</v>
      </c>
    </row>
    <row r="602" spans="3:4">
      <c r="C602" s="94" t="s">
        <v>1409</v>
      </c>
      <c r="D602" s="1649" t="s">
        <v>1442</v>
      </c>
    </row>
    <row r="603" spans="3:4">
      <c r="C603" s="94" t="s">
        <v>1409</v>
      </c>
      <c r="D603" s="1649" t="s">
        <v>1441</v>
      </c>
    </row>
    <row r="604" spans="3:4">
      <c r="C604" s="94" t="s">
        <v>1409</v>
      </c>
      <c r="D604" s="1649" t="s">
        <v>1440</v>
      </c>
    </row>
    <row r="605" spans="3:4">
      <c r="C605" s="94" t="s">
        <v>1409</v>
      </c>
      <c r="D605" s="1649" t="s">
        <v>1439</v>
      </c>
    </row>
    <row r="606" spans="3:4">
      <c r="C606" s="94" t="s">
        <v>1409</v>
      </c>
      <c r="D606" s="1649" t="s">
        <v>1438</v>
      </c>
    </row>
    <row r="607" spans="3:4">
      <c r="C607" s="94" t="s">
        <v>1409</v>
      </c>
      <c r="D607" s="1649" t="s">
        <v>1437</v>
      </c>
    </row>
    <row r="608" spans="3:4">
      <c r="C608" s="94" t="s">
        <v>1409</v>
      </c>
      <c r="D608" s="1649" t="s">
        <v>1436</v>
      </c>
    </row>
    <row r="609" spans="3:4">
      <c r="C609" s="94" t="s">
        <v>1409</v>
      </c>
      <c r="D609" s="1649" t="s">
        <v>1435</v>
      </c>
    </row>
    <row r="610" spans="3:4">
      <c r="C610" s="94" t="s">
        <v>1409</v>
      </c>
      <c r="D610" s="1649" t="s">
        <v>1434</v>
      </c>
    </row>
    <row r="611" spans="3:4">
      <c r="C611" s="94" t="s">
        <v>1409</v>
      </c>
      <c r="D611" s="1649" t="s">
        <v>1433</v>
      </c>
    </row>
    <row r="612" spans="3:4">
      <c r="C612" s="94" t="s">
        <v>1409</v>
      </c>
      <c r="D612" s="1649" t="s">
        <v>1432</v>
      </c>
    </row>
    <row r="613" spans="3:4">
      <c r="C613" s="94" t="s">
        <v>1409</v>
      </c>
      <c r="D613" s="1649" t="s">
        <v>1431</v>
      </c>
    </row>
    <row r="614" spans="3:4">
      <c r="C614" s="94" t="s">
        <v>1409</v>
      </c>
      <c r="D614" s="1649" t="s">
        <v>1430</v>
      </c>
    </row>
    <row r="615" spans="3:4">
      <c r="C615" s="94" t="s">
        <v>1409</v>
      </c>
      <c r="D615" s="1649" t="s">
        <v>1429</v>
      </c>
    </row>
    <row r="616" spans="3:4">
      <c r="C616" s="94" t="s">
        <v>1409</v>
      </c>
      <c r="D616" s="1649" t="s">
        <v>1428</v>
      </c>
    </row>
    <row r="617" spans="3:4">
      <c r="C617" s="94" t="s">
        <v>1409</v>
      </c>
      <c r="D617" s="1649" t="s">
        <v>1427</v>
      </c>
    </row>
    <row r="618" spans="3:4">
      <c r="C618" s="94" t="s">
        <v>1409</v>
      </c>
      <c r="D618" s="1649" t="s">
        <v>1426</v>
      </c>
    </row>
    <row r="619" spans="3:4">
      <c r="C619" s="94" t="s">
        <v>1409</v>
      </c>
      <c r="D619" s="1649" t="s">
        <v>1425</v>
      </c>
    </row>
    <row r="620" spans="3:4">
      <c r="C620" s="94" t="s">
        <v>1409</v>
      </c>
      <c r="D620" s="1649" t="s">
        <v>1424</v>
      </c>
    </row>
    <row r="621" spans="3:4">
      <c r="C621" s="94" t="s">
        <v>1409</v>
      </c>
      <c r="D621" s="1649" t="s">
        <v>1423</v>
      </c>
    </row>
    <row r="622" spans="3:4">
      <c r="C622" s="94" t="s">
        <v>1409</v>
      </c>
      <c r="D622" s="1649" t="s">
        <v>1422</v>
      </c>
    </row>
    <row r="623" spans="3:4">
      <c r="C623" s="94" t="s">
        <v>1409</v>
      </c>
      <c r="D623" s="1649" t="s">
        <v>1421</v>
      </c>
    </row>
    <row r="624" spans="3:4">
      <c r="C624" s="94" t="s">
        <v>1409</v>
      </c>
      <c r="D624" s="1649" t="s">
        <v>1420</v>
      </c>
    </row>
    <row r="625" spans="3:4">
      <c r="C625" s="94" t="s">
        <v>1409</v>
      </c>
      <c r="D625" s="1649" t="s">
        <v>1419</v>
      </c>
    </row>
    <row r="626" spans="3:4">
      <c r="C626" s="94" t="s">
        <v>1409</v>
      </c>
      <c r="D626" s="1649" t="s">
        <v>1418</v>
      </c>
    </row>
    <row r="627" spans="3:4">
      <c r="C627" s="94" t="s">
        <v>1409</v>
      </c>
      <c r="D627" s="1649" t="s">
        <v>1417</v>
      </c>
    </row>
    <row r="628" spans="3:4">
      <c r="C628" s="94" t="s">
        <v>1409</v>
      </c>
      <c r="D628" s="1649" t="s">
        <v>1416</v>
      </c>
    </row>
    <row r="629" spans="3:4">
      <c r="C629" s="94" t="s">
        <v>1409</v>
      </c>
      <c r="D629" s="1649" t="s">
        <v>1415</v>
      </c>
    </row>
    <row r="630" spans="3:4">
      <c r="C630" s="94" t="s">
        <v>1409</v>
      </c>
      <c r="D630" s="1649" t="s">
        <v>1414</v>
      </c>
    </row>
    <row r="631" spans="3:4">
      <c r="C631" s="94" t="s">
        <v>1409</v>
      </c>
      <c r="D631" s="1649" t="s">
        <v>1413</v>
      </c>
    </row>
    <row r="632" spans="3:4">
      <c r="C632" s="94" t="s">
        <v>1409</v>
      </c>
      <c r="D632" s="1649" t="s">
        <v>1412</v>
      </c>
    </row>
    <row r="633" spans="3:4">
      <c r="C633" s="94" t="s">
        <v>1409</v>
      </c>
      <c r="D633" s="1649" t="s">
        <v>1411</v>
      </c>
    </row>
    <row r="634" spans="3:4">
      <c r="C634" s="94" t="s">
        <v>1409</v>
      </c>
      <c r="D634" s="1649" t="s">
        <v>1410</v>
      </c>
    </row>
    <row r="635" spans="3:4">
      <c r="C635" s="94" t="s">
        <v>1409</v>
      </c>
      <c r="D635" s="1649" t="s">
        <v>1408</v>
      </c>
    </row>
    <row r="636" spans="3:4">
      <c r="C636" s="94" t="s">
        <v>1349</v>
      </c>
      <c r="D636" s="1649" t="s">
        <v>279</v>
      </c>
    </row>
    <row r="637" spans="3:4">
      <c r="C637" s="94" t="s">
        <v>1349</v>
      </c>
      <c r="D637" s="1649" t="s">
        <v>1407</v>
      </c>
    </row>
    <row r="638" spans="3:4">
      <c r="C638" s="94" t="s">
        <v>1349</v>
      </c>
      <c r="D638" s="1649" t="s">
        <v>1406</v>
      </c>
    </row>
    <row r="639" spans="3:4">
      <c r="C639" s="94" t="s">
        <v>1349</v>
      </c>
      <c r="D639" s="1649" t="s">
        <v>1405</v>
      </c>
    </row>
    <row r="640" spans="3:4">
      <c r="C640" s="94" t="s">
        <v>1349</v>
      </c>
      <c r="D640" s="1649" t="s">
        <v>1404</v>
      </c>
    </row>
    <row r="641" spans="3:4">
      <c r="C641" s="94" t="s">
        <v>1349</v>
      </c>
      <c r="D641" s="1649" t="s">
        <v>1403</v>
      </c>
    </row>
    <row r="642" spans="3:4">
      <c r="C642" s="94" t="s">
        <v>1349</v>
      </c>
      <c r="D642" s="1649" t="s">
        <v>1402</v>
      </c>
    </row>
    <row r="643" spans="3:4">
      <c r="C643" s="94" t="s">
        <v>1349</v>
      </c>
      <c r="D643" s="1649" t="s">
        <v>1401</v>
      </c>
    </row>
    <row r="644" spans="3:4">
      <c r="C644" s="94" t="s">
        <v>1349</v>
      </c>
      <c r="D644" s="1649" t="s">
        <v>1400</v>
      </c>
    </row>
    <row r="645" spans="3:4">
      <c r="C645" s="94" t="s">
        <v>1349</v>
      </c>
      <c r="D645" s="1649" t="s">
        <v>1399</v>
      </c>
    </row>
    <row r="646" spans="3:4">
      <c r="C646" s="94" t="s">
        <v>1349</v>
      </c>
      <c r="D646" s="1649" t="s">
        <v>1398</v>
      </c>
    </row>
    <row r="647" spans="3:4">
      <c r="C647" s="94" t="s">
        <v>1349</v>
      </c>
      <c r="D647" s="1649" t="s">
        <v>1397</v>
      </c>
    </row>
    <row r="648" spans="3:4">
      <c r="C648" s="94" t="s">
        <v>1349</v>
      </c>
      <c r="D648" s="1649" t="s">
        <v>1396</v>
      </c>
    </row>
    <row r="649" spans="3:4">
      <c r="C649" s="94" t="s">
        <v>1349</v>
      </c>
      <c r="D649" s="1649" t="s">
        <v>1395</v>
      </c>
    </row>
    <row r="650" spans="3:4">
      <c r="C650" s="94" t="s">
        <v>1349</v>
      </c>
      <c r="D650" s="1649" t="s">
        <v>1394</v>
      </c>
    </row>
    <row r="651" spans="3:4">
      <c r="C651" s="94" t="s">
        <v>1349</v>
      </c>
      <c r="D651" s="1649" t="s">
        <v>280</v>
      </c>
    </row>
    <row r="652" spans="3:4">
      <c r="C652" s="94" t="s">
        <v>1349</v>
      </c>
      <c r="D652" s="1649" t="s">
        <v>1393</v>
      </c>
    </row>
    <row r="653" spans="3:4">
      <c r="C653" s="94" t="s">
        <v>1349</v>
      </c>
      <c r="D653" s="1649" t="s">
        <v>1392</v>
      </c>
    </row>
    <row r="654" spans="3:4">
      <c r="C654" s="94" t="s">
        <v>1349</v>
      </c>
      <c r="D654" s="1649" t="s">
        <v>1391</v>
      </c>
    </row>
    <row r="655" spans="3:4">
      <c r="C655" s="94" t="s">
        <v>1349</v>
      </c>
      <c r="D655" s="1649" t="s">
        <v>1390</v>
      </c>
    </row>
    <row r="656" spans="3:4">
      <c r="C656" s="94" t="s">
        <v>1349</v>
      </c>
      <c r="D656" s="1649" t="s">
        <v>1389</v>
      </c>
    </row>
    <row r="657" spans="3:4">
      <c r="C657" s="94" t="s">
        <v>1349</v>
      </c>
      <c r="D657" s="1649" t="s">
        <v>1388</v>
      </c>
    </row>
    <row r="658" spans="3:4">
      <c r="C658" s="94" t="s">
        <v>1349</v>
      </c>
      <c r="D658" s="1649" t="s">
        <v>1387</v>
      </c>
    </row>
    <row r="659" spans="3:4">
      <c r="C659" s="94" t="s">
        <v>1349</v>
      </c>
      <c r="D659" s="1649" t="s">
        <v>1386</v>
      </c>
    </row>
    <row r="660" spans="3:4">
      <c r="C660" s="94" t="s">
        <v>1349</v>
      </c>
      <c r="D660" s="1649" t="s">
        <v>1385</v>
      </c>
    </row>
    <row r="661" spans="3:4">
      <c r="C661" s="94" t="s">
        <v>1349</v>
      </c>
      <c r="D661" s="1649" t="s">
        <v>1384</v>
      </c>
    </row>
    <row r="662" spans="3:4">
      <c r="C662" s="94" t="s">
        <v>1349</v>
      </c>
      <c r="D662" s="1649" t="s">
        <v>1383</v>
      </c>
    </row>
    <row r="663" spans="3:4">
      <c r="C663" s="94" t="s">
        <v>1349</v>
      </c>
      <c r="D663" s="1649" t="s">
        <v>1382</v>
      </c>
    </row>
    <row r="664" spans="3:4">
      <c r="C664" s="94" t="s">
        <v>1349</v>
      </c>
      <c r="D664" s="1649" t="s">
        <v>2423</v>
      </c>
    </row>
    <row r="665" spans="3:4">
      <c r="C665" s="94" t="s">
        <v>1349</v>
      </c>
      <c r="D665" s="1649" t="s">
        <v>1381</v>
      </c>
    </row>
    <row r="666" spans="3:4">
      <c r="C666" s="94" t="s">
        <v>1349</v>
      </c>
      <c r="D666" s="1649" t="s">
        <v>1380</v>
      </c>
    </row>
    <row r="667" spans="3:4">
      <c r="C667" s="94" t="s">
        <v>1349</v>
      </c>
      <c r="D667" s="1649" t="s">
        <v>1379</v>
      </c>
    </row>
    <row r="668" spans="3:4">
      <c r="C668" s="94" t="s">
        <v>1349</v>
      </c>
      <c r="D668" s="1649" t="s">
        <v>1378</v>
      </c>
    </row>
    <row r="669" spans="3:4">
      <c r="C669" s="94" t="s">
        <v>1349</v>
      </c>
      <c r="D669" s="1649" t="s">
        <v>1377</v>
      </c>
    </row>
    <row r="670" spans="3:4">
      <c r="C670" s="94" t="s">
        <v>1349</v>
      </c>
      <c r="D670" s="1649" t="s">
        <v>1376</v>
      </c>
    </row>
    <row r="671" spans="3:4">
      <c r="C671" s="94" t="s">
        <v>1349</v>
      </c>
      <c r="D671" s="1649" t="s">
        <v>1375</v>
      </c>
    </row>
    <row r="672" spans="3:4">
      <c r="C672" s="94" t="s">
        <v>1349</v>
      </c>
      <c r="D672" s="1649" t="s">
        <v>1374</v>
      </c>
    </row>
    <row r="673" spans="3:4">
      <c r="C673" s="94" t="s">
        <v>1349</v>
      </c>
      <c r="D673" s="1649" t="s">
        <v>1373</v>
      </c>
    </row>
    <row r="674" spans="3:4">
      <c r="C674" s="94" t="s">
        <v>1349</v>
      </c>
      <c r="D674" s="1649" t="s">
        <v>1372</v>
      </c>
    </row>
    <row r="675" spans="3:4">
      <c r="C675" s="94" t="s">
        <v>1349</v>
      </c>
      <c r="D675" s="1649" t="s">
        <v>1371</v>
      </c>
    </row>
    <row r="676" spans="3:4">
      <c r="C676" s="94" t="s">
        <v>1349</v>
      </c>
      <c r="D676" s="1649" t="s">
        <v>1370</v>
      </c>
    </row>
    <row r="677" spans="3:4">
      <c r="C677" s="94" t="s">
        <v>1349</v>
      </c>
      <c r="D677" s="1649" t="s">
        <v>1369</v>
      </c>
    </row>
    <row r="678" spans="3:4">
      <c r="C678" s="94" t="s">
        <v>1349</v>
      </c>
      <c r="D678" s="1649" t="s">
        <v>1368</v>
      </c>
    </row>
    <row r="679" spans="3:4">
      <c r="C679" s="94" t="s">
        <v>1349</v>
      </c>
      <c r="D679" s="1649" t="s">
        <v>1367</v>
      </c>
    </row>
    <row r="680" spans="3:4">
      <c r="C680" s="94" t="s">
        <v>1349</v>
      </c>
      <c r="D680" s="1649" t="s">
        <v>1366</v>
      </c>
    </row>
    <row r="681" spans="3:4">
      <c r="C681" s="94" t="s">
        <v>1349</v>
      </c>
      <c r="D681" s="1649" t="s">
        <v>1365</v>
      </c>
    </row>
    <row r="682" spans="3:4">
      <c r="C682" s="94" t="s">
        <v>1349</v>
      </c>
      <c r="D682" s="1649" t="s">
        <v>1364</v>
      </c>
    </row>
    <row r="683" spans="3:4">
      <c r="C683" s="94" t="s">
        <v>1349</v>
      </c>
      <c r="D683" s="1649" t="s">
        <v>1363</v>
      </c>
    </row>
    <row r="684" spans="3:4">
      <c r="C684" s="94" t="s">
        <v>1349</v>
      </c>
      <c r="D684" s="1649" t="s">
        <v>1362</v>
      </c>
    </row>
    <row r="685" spans="3:4">
      <c r="C685" s="94" t="s">
        <v>1349</v>
      </c>
      <c r="D685" s="1649" t="s">
        <v>1361</v>
      </c>
    </row>
    <row r="686" spans="3:4">
      <c r="C686" s="94" t="s">
        <v>1349</v>
      </c>
      <c r="D686" s="1649" t="s">
        <v>1360</v>
      </c>
    </row>
    <row r="687" spans="3:4">
      <c r="C687" s="94" t="s">
        <v>1349</v>
      </c>
      <c r="D687" s="1649" t="s">
        <v>1359</v>
      </c>
    </row>
    <row r="688" spans="3:4">
      <c r="C688" s="94" t="s">
        <v>1349</v>
      </c>
      <c r="D688" s="1649" t="s">
        <v>1358</v>
      </c>
    </row>
    <row r="689" spans="3:4">
      <c r="C689" s="94" t="s">
        <v>1349</v>
      </c>
      <c r="D689" s="1649" t="s">
        <v>1357</v>
      </c>
    </row>
    <row r="690" spans="3:4">
      <c r="C690" s="94" t="s">
        <v>1349</v>
      </c>
      <c r="D690" s="1649" t="s">
        <v>1356</v>
      </c>
    </row>
    <row r="691" spans="3:4">
      <c r="C691" s="94" t="s">
        <v>1349</v>
      </c>
      <c r="D691" s="1649" t="s">
        <v>1355</v>
      </c>
    </row>
    <row r="692" spans="3:4">
      <c r="C692" s="94" t="s">
        <v>1349</v>
      </c>
      <c r="D692" s="1649" t="s">
        <v>1354</v>
      </c>
    </row>
    <row r="693" spans="3:4">
      <c r="C693" s="94" t="s">
        <v>1349</v>
      </c>
      <c r="D693" s="1649" t="s">
        <v>1353</v>
      </c>
    </row>
    <row r="694" spans="3:4">
      <c r="C694" s="94" t="s">
        <v>1349</v>
      </c>
      <c r="D694" s="1649" t="s">
        <v>1352</v>
      </c>
    </row>
    <row r="695" spans="3:4">
      <c r="C695" s="94" t="s">
        <v>1349</v>
      </c>
      <c r="D695" s="1649" t="s">
        <v>1351</v>
      </c>
    </row>
    <row r="696" spans="3:4">
      <c r="C696" s="94" t="s">
        <v>1349</v>
      </c>
      <c r="D696" s="1649" t="s">
        <v>1350</v>
      </c>
    </row>
    <row r="697" spans="3:4">
      <c r="C697" s="94" t="s">
        <v>1349</v>
      </c>
      <c r="D697" s="1649" t="s">
        <v>1348</v>
      </c>
    </row>
    <row r="698" spans="3:4">
      <c r="C698" s="94" t="s">
        <v>1315</v>
      </c>
      <c r="D698" s="1649" t="s">
        <v>1347</v>
      </c>
    </row>
    <row r="699" spans="3:4">
      <c r="C699" s="94" t="s">
        <v>1315</v>
      </c>
      <c r="D699" s="1649" t="s">
        <v>1346</v>
      </c>
    </row>
    <row r="700" spans="3:4">
      <c r="C700" s="94" t="s">
        <v>1315</v>
      </c>
      <c r="D700" s="1649" t="s">
        <v>1345</v>
      </c>
    </row>
    <row r="701" spans="3:4">
      <c r="C701" s="94" t="s">
        <v>1315</v>
      </c>
      <c r="D701" s="1649" t="s">
        <v>1344</v>
      </c>
    </row>
    <row r="702" spans="3:4">
      <c r="C702" s="94" t="s">
        <v>1315</v>
      </c>
      <c r="D702" s="1649" t="s">
        <v>1343</v>
      </c>
    </row>
    <row r="703" spans="3:4">
      <c r="C703" s="94" t="s">
        <v>1315</v>
      </c>
      <c r="D703" s="1649" t="s">
        <v>1342</v>
      </c>
    </row>
    <row r="704" spans="3:4">
      <c r="C704" s="94" t="s">
        <v>1315</v>
      </c>
      <c r="D704" s="1649" t="s">
        <v>1341</v>
      </c>
    </row>
    <row r="705" spans="3:4">
      <c r="C705" s="94" t="s">
        <v>1315</v>
      </c>
      <c r="D705" s="1649" t="s">
        <v>1340</v>
      </c>
    </row>
    <row r="706" spans="3:4">
      <c r="C706" s="94" t="s">
        <v>1315</v>
      </c>
      <c r="D706" s="1649" t="s">
        <v>1339</v>
      </c>
    </row>
    <row r="707" spans="3:4">
      <c r="C707" s="94" t="s">
        <v>1315</v>
      </c>
      <c r="D707" s="1649" t="s">
        <v>1338</v>
      </c>
    </row>
    <row r="708" spans="3:4">
      <c r="C708" s="94" t="s">
        <v>1315</v>
      </c>
      <c r="D708" s="1649" t="s">
        <v>1337</v>
      </c>
    </row>
    <row r="709" spans="3:4">
      <c r="C709" s="94" t="s">
        <v>1315</v>
      </c>
      <c r="D709" s="1649" t="s">
        <v>1336</v>
      </c>
    </row>
    <row r="710" spans="3:4">
      <c r="C710" s="94" t="s">
        <v>1315</v>
      </c>
      <c r="D710" s="1649" t="s">
        <v>1335</v>
      </c>
    </row>
    <row r="711" spans="3:4">
      <c r="C711" s="94" t="s">
        <v>1315</v>
      </c>
      <c r="D711" s="1649" t="s">
        <v>1334</v>
      </c>
    </row>
    <row r="712" spans="3:4">
      <c r="C712" s="94" t="s">
        <v>1315</v>
      </c>
      <c r="D712" s="1649" t="s">
        <v>1333</v>
      </c>
    </row>
    <row r="713" spans="3:4">
      <c r="C713" s="94" t="s">
        <v>1315</v>
      </c>
      <c r="D713" s="1649" t="s">
        <v>1332</v>
      </c>
    </row>
    <row r="714" spans="3:4">
      <c r="C714" s="94" t="s">
        <v>1315</v>
      </c>
      <c r="D714" s="1649" t="s">
        <v>1331</v>
      </c>
    </row>
    <row r="715" spans="3:4">
      <c r="C715" s="94" t="s">
        <v>1315</v>
      </c>
      <c r="D715" s="1649" t="s">
        <v>1330</v>
      </c>
    </row>
    <row r="716" spans="3:4">
      <c r="C716" s="94" t="s">
        <v>1315</v>
      </c>
      <c r="D716" s="1649" t="s">
        <v>1329</v>
      </c>
    </row>
    <row r="717" spans="3:4">
      <c r="C717" s="94" t="s">
        <v>1315</v>
      </c>
      <c r="D717" s="1649" t="s">
        <v>1328</v>
      </c>
    </row>
    <row r="718" spans="3:4">
      <c r="C718" s="94" t="s">
        <v>1315</v>
      </c>
      <c r="D718" s="1649" t="s">
        <v>1327</v>
      </c>
    </row>
    <row r="719" spans="3:4">
      <c r="C719" s="94" t="s">
        <v>1315</v>
      </c>
      <c r="D719" s="1649" t="s">
        <v>1326</v>
      </c>
    </row>
    <row r="720" spans="3:4">
      <c r="C720" s="94" t="s">
        <v>1315</v>
      </c>
      <c r="D720" s="1649" t="s">
        <v>1325</v>
      </c>
    </row>
    <row r="721" spans="3:4">
      <c r="C721" s="94" t="s">
        <v>1315</v>
      </c>
      <c r="D721" s="1649" t="s">
        <v>1324</v>
      </c>
    </row>
    <row r="722" spans="3:4">
      <c r="C722" s="94" t="s">
        <v>1315</v>
      </c>
      <c r="D722" s="1649" t="s">
        <v>1323</v>
      </c>
    </row>
    <row r="723" spans="3:4">
      <c r="C723" s="94" t="s">
        <v>1315</v>
      </c>
      <c r="D723" s="1649" t="s">
        <v>1322</v>
      </c>
    </row>
    <row r="724" spans="3:4">
      <c r="C724" s="94" t="s">
        <v>1315</v>
      </c>
      <c r="D724" s="1649" t="s">
        <v>1321</v>
      </c>
    </row>
    <row r="725" spans="3:4">
      <c r="C725" s="94" t="s">
        <v>1315</v>
      </c>
      <c r="D725" s="1649" t="s">
        <v>1320</v>
      </c>
    </row>
    <row r="726" spans="3:4">
      <c r="C726" s="94" t="s">
        <v>1315</v>
      </c>
      <c r="D726" s="1649" t="s">
        <v>1319</v>
      </c>
    </row>
    <row r="727" spans="3:4">
      <c r="C727" s="94" t="s">
        <v>1315</v>
      </c>
      <c r="D727" s="1649" t="s">
        <v>1318</v>
      </c>
    </row>
    <row r="728" spans="3:4">
      <c r="C728" s="94" t="s">
        <v>1315</v>
      </c>
      <c r="D728" s="1649" t="s">
        <v>1317</v>
      </c>
    </row>
    <row r="729" spans="3:4">
      <c r="C729" s="94" t="s">
        <v>1315</v>
      </c>
      <c r="D729" s="1649" t="s">
        <v>1316</v>
      </c>
    </row>
    <row r="730" spans="3:4">
      <c r="C730" s="94" t="s">
        <v>1315</v>
      </c>
      <c r="D730" s="1649" t="s">
        <v>1314</v>
      </c>
    </row>
    <row r="731" spans="3:4">
      <c r="C731" s="94" t="s">
        <v>1284</v>
      </c>
      <c r="D731" s="1649" t="s">
        <v>1313</v>
      </c>
    </row>
    <row r="732" spans="3:4">
      <c r="C732" s="94" t="s">
        <v>1284</v>
      </c>
      <c r="D732" s="1649" t="s">
        <v>1312</v>
      </c>
    </row>
    <row r="733" spans="3:4">
      <c r="C733" s="94" t="s">
        <v>1284</v>
      </c>
      <c r="D733" s="1649" t="s">
        <v>1311</v>
      </c>
    </row>
    <row r="734" spans="3:4">
      <c r="C734" s="94" t="s">
        <v>1284</v>
      </c>
      <c r="D734" s="1649" t="s">
        <v>1310</v>
      </c>
    </row>
    <row r="735" spans="3:4">
      <c r="C735" s="94" t="s">
        <v>1284</v>
      </c>
      <c r="D735" s="1649" t="s">
        <v>1309</v>
      </c>
    </row>
    <row r="736" spans="3:4">
      <c r="C736" s="94" t="s">
        <v>1284</v>
      </c>
      <c r="D736" s="1649" t="s">
        <v>1308</v>
      </c>
    </row>
    <row r="737" spans="3:4">
      <c r="C737" s="94" t="s">
        <v>1284</v>
      </c>
      <c r="D737" s="1649" t="s">
        <v>1307</v>
      </c>
    </row>
    <row r="738" spans="3:4">
      <c r="C738" s="94" t="s">
        <v>1284</v>
      </c>
      <c r="D738" s="1649" t="s">
        <v>1306</v>
      </c>
    </row>
    <row r="739" spans="3:4">
      <c r="C739" s="94" t="s">
        <v>1284</v>
      </c>
      <c r="D739" s="1649" t="s">
        <v>1305</v>
      </c>
    </row>
    <row r="740" spans="3:4">
      <c r="C740" s="94" t="s">
        <v>1284</v>
      </c>
      <c r="D740" s="1649" t="s">
        <v>1304</v>
      </c>
    </row>
    <row r="741" spans="3:4">
      <c r="C741" s="94" t="s">
        <v>1284</v>
      </c>
      <c r="D741" s="1649" t="s">
        <v>1303</v>
      </c>
    </row>
    <row r="742" spans="3:4">
      <c r="C742" s="94" t="s">
        <v>1284</v>
      </c>
      <c r="D742" s="1649" t="s">
        <v>1302</v>
      </c>
    </row>
    <row r="743" spans="3:4">
      <c r="C743" s="94" t="s">
        <v>1284</v>
      </c>
      <c r="D743" s="1649" t="s">
        <v>1301</v>
      </c>
    </row>
    <row r="744" spans="3:4">
      <c r="C744" s="94" t="s">
        <v>1284</v>
      </c>
      <c r="D744" s="1649" t="s">
        <v>1300</v>
      </c>
    </row>
    <row r="745" spans="3:4">
      <c r="C745" s="94" t="s">
        <v>1284</v>
      </c>
      <c r="D745" s="1649" t="s">
        <v>1299</v>
      </c>
    </row>
    <row r="746" spans="3:4">
      <c r="C746" s="94" t="s">
        <v>1284</v>
      </c>
      <c r="D746" s="1649" t="s">
        <v>1298</v>
      </c>
    </row>
    <row r="747" spans="3:4">
      <c r="C747" s="94" t="s">
        <v>1284</v>
      </c>
      <c r="D747" s="1649" t="s">
        <v>1297</v>
      </c>
    </row>
    <row r="748" spans="3:4">
      <c r="C748" s="94" t="s">
        <v>1284</v>
      </c>
      <c r="D748" s="1649" t="s">
        <v>1296</v>
      </c>
    </row>
    <row r="749" spans="3:4">
      <c r="C749" s="94" t="s">
        <v>1284</v>
      </c>
      <c r="D749" s="1649" t="s">
        <v>1295</v>
      </c>
    </row>
    <row r="750" spans="3:4">
      <c r="C750" s="94" t="s">
        <v>1284</v>
      </c>
      <c r="D750" s="1649" t="s">
        <v>1294</v>
      </c>
    </row>
    <row r="751" spans="3:4">
      <c r="C751" s="94" t="s">
        <v>1284</v>
      </c>
      <c r="D751" s="1649" t="s">
        <v>1293</v>
      </c>
    </row>
    <row r="752" spans="3:4">
      <c r="C752" s="94" t="s">
        <v>1284</v>
      </c>
      <c r="D752" s="1649" t="s">
        <v>1292</v>
      </c>
    </row>
    <row r="753" spans="3:4">
      <c r="C753" s="94" t="s">
        <v>1284</v>
      </c>
      <c r="D753" s="1649" t="s">
        <v>1291</v>
      </c>
    </row>
    <row r="754" spans="3:4">
      <c r="C754" s="94" t="s">
        <v>1284</v>
      </c>
      <c r="D754" s="1649" t="s">
        <v>1290</v>
      </c>
    </row>
    <row r="755" spans="3:4">
      <c r="C755" s="94" t="s">
        <v>1284</v>
      </c>
      <c r="D755" s="1649" t="s">
        <v>1289</v>
      </c>
    </row>
    <row r="756" spans="3:4">
      <c r="C756" s="94" t="s">
        <v>1284</v>
      </c>
      <c r="D756" s="1649" t="s">
        <v>1288</v>
      </c>
    </row>
    <row r="757" spans="3:4">
      <c r="C757" s="94" t="s">
        <v>1284</v>
      </c>
      <c r="D757" s="1649" t="s">
        <v>1287</v>
      </c>
    </row>
    <row r="758" spans="3:4">
      <c r="C758" s="94" t="s">
        <v>1284</v>
      </c>
      <c r="D758" s="1649" t="s">
        <v>1286</v>
      </c>
    </row>
    <row r="759" spans="3:4">
      <c r="C759" s="94" t="s">
        <v>1284</v>
      </c>
      <c r="D759" s="1649" t="s">
        <v>1285</v>
      </c>
    </row>
    <row r="760" spans="3:4">
      <c r="C760" s="94" t="s">
        <v>1284</v>
      </c>
      <c r="D760" s="1649" t="s">
        <v>1283</v>
      </c>
    </row>
    <row r="761" spans="3:4">
      <c r="C761" s="94" t="s">
        <v>1268</v>
      </c>
      <c r="D761" s="1649" t="s">
        <v>1282</v>
      </c>
    </row>
    <row r="762" spans="3:4">
      <c r="C762" s="94" t="s">
        <v>1268</v>
      </c>
      <c r="D762" s="1649" t="s">
        <v>1281</v>
      </c>
    </row>
    <row r="763" spans="3:4">
      <c r="C763" s="94" t="s">
        <v>1268</v>
      </c>
      <c r="D763" s="1649" t="s">
        <v>1280</v>
      </c>
    </row>
    <row r="764" spans="3:4">
      <c r="C764" s="94" t="s">
        <v>1268</v>
      </c>
      <c r="D764" s="1649" t="s">
        <v>1279</v>
      </c>
    </row>
    <row r="765" spans="3:4">
      <c r="C765" s="94" t="s">
        <v>1268</v>
      </c>
      <c r="D765" s="1649" t="s">
        <v>1278</v>
      </c>
    </row>
    <row r="766" spans="3:4">
      <c r="C766" s="94" t="s">
        <v>1268</v>
      </c>
      <c r="D766" s="1649" t="s">
        <v>1277</v>
      </c>
    </row>
    <row r="767" spans="3:4">
      <c r="C767" s="94" t="s">
        <v>1268</v>
      </c>
      <c r="D767" s="1649" t="s">
        <v>1276</v>
      </c>
    </row>
    <row r="768" spans="3:4">
      <c r="C768" s="94" t="s">
        <v>1268</v>
      </c>
      <c r="D768" s="1649" t="s">
        <v>1275</v>
      </c>
    </row>
    <row r="769" spans="3:4">
      <c r="C769" s="94" t="s">
        <v>1268</v>
      </c>
      <c r="D769" s="1649" t="s">
        <v>1274</v>
      </c>
    </row>
    <row r="770" spans="3:4">
      <c r="C770" s="94" t="s">
        <v>1268</v>
      </c>
      <c r="D770" s="1649" t="s">
        <v>1273</v>
      </c>
    </row>
    <row r="771" spans="3:4">
      <c r="C771" s="94" t="s">
        <v>1268</v>
      </c>
      <c r="D771" s="1649" t="s">
        <v>1272</v>
      </c>
    </row>
    <row r="772" spans="3:4">
      <c r="C772" s="94" t="s">
        <v>1268</v>
      </c>
      <c r="D772" s="1649" t="s">
        <v>1271</v>
      </c>
    </row>
    <row r="773" spans="3:4">
      <c r="C773" s="94" t="s">
        <v>1268</v>
      </c>
      <c r="D773" s="1649" t="s">
        <v>1270</v>
      </c>
    </row>
    <row r="774" spans="3:4">
      <c r="C774" s="94" t="s">
        <v>1268</v>
      </c>
      <c r="D774" s="1649" t="s">
        <v>1269</v>
      </c>
    </row>
    <row r="775" spans="3:4">
      <c r="C775" s="94" t="s">
        <v>1268</v>
      </c>
      <c r="D775" s="1649" t="s">
        <v>2436</v>
      </c>
    </row>
    <row r="776" spans="3:4">
      <c r="C776" s="94" t="s">
        <v>1249</v>
      </c>
      <c r="D776" s="1649" t="s">
        <v>1267</v>
      </c>
    </row>
    <row r="777" spans="3:4">
      <c r="C777" s="94" t="s">
        <v>1249</v>
      </c>
      <c r="D777" s="1649" t="s">
        <v>1266</v>
      </c>
    </row>
    <row r="778" spans="3:4">
      <c r="C778" s="94" t="s">
        <v>1249</v>
      </c>
      <c r="D778" s="1649" t="s">
        <v>1265</v>
      </c>
    </row>
    <row r="779" spans="3:4">
      <c r="C779" s="94" t="s">
        <v>1249</v>
      </c>
      <c r="D779" s="1649" t="s">
        <v>1264</v>
      </c>
    </row>
    <row r="780" spans="3:4">
      <c r="C780" s="94" t="s">
        <v>1249</v>
      </c>
      <c r="D780" s="1649" t="s">
        <v>1263</v>
      </c>
    </row>
    <row r="781" spans="3:4">
      <c r="C781" s="94" t="s">
        <v>1249</v>
      </c>
      <c r="D781" s="1649" t="s">
        <v>1262</v>
      </c>
    </row>
    <row r="782" spans="3:4">
      <c r="C782" s="94" t="s">
        <v>1249</v>
      </c>
      <c r="D782" s="1649" t="s">
        <v>1261</v>
      </c>
    </row>
    <row r="783" spans="3:4">
      <c r="C783" s="94" t="s">
        <v>1249</v>
      </c>
      <c r="D783" s="1649" t="s">
        <v>1260</v>
      </c>
    </row>
    <row r="784" spans="3:4">
      <c r="C784" s="94" t="s">
        <v>1249</v>
      </c>
      <c r="D784" s="1649" t="s">
        <v>1259</v>
      </c>
    </row>
    <row r="785" spans="3:4">
      <c r="C785" s="94" t="s">
        <v>1249</v>
      </c>
      <c r="D785" s="1649" t="s">
        <v>1258</v>
      </c>
    </row>
    <row r="786" spans="3:4">
      <c r="C786" s="94" t="s">
        <v>1249</v>
      </c>
      <c r="D786" s="1649" t="s">
        <v>1257</v>
      </c>
    </row>
    <row r="787" spans="3:4">
      <c r="C787" s="94" t="s">
        <v>1249</v>
      </c>
      <c r="D787" s="1649" t="s">
        <v>1256</v>
      </c>
    </row>
    <row r="788" spans="3:4">
      <c r="C788" s="94" t="s">
        <v>1249</v>
      </c>
      <c r="D788" s="1649" t="s">
        <v>1255</v>
      </c>
    </row>
    <row r="789" spans="3:4">
      <c r="C789" s="94" t="s">
        <v>1249</v>
      </c>
      <c r="D789" s="1649" t="s">
        <v>1254</v>
      </c>
    </row>
    <row r="790" spans="3:4">
      <c r="C790" s="94" t="s">
        <v>1249</v>
      </c>
      <c r="D790" s="1649" t="s">
        <v>1253</v>
      </c>
    </row>
    <row r="791" spans="3:4">
      <c r="C791" s="94" t="s">
        <v>1249</v>
      </c>
      <c r="D791" s="1649" t="s">
        <v>1252</v>
      </c>
    </row>
    <row r="792" spans="3:4">
      <c r="C792" s="94" t="s">
        <v>1249</v>
      </c>
      <c r="D792" s="1649" t="s">
        <v>1251</v>
      </c>
    </row>
    <row r="793" spans="3:4">
      <c r="C793" s="94" t="s">
        <v>1249</v>
      </c>
      <c r="D793" s="1649" t="s">
        <v>1250</v>
      </c>
    </row>
    <row r="794" spans="3:4">
      <c r="C794" s="94" t="s">
        <v>1249</v>
      </c>
      <c r="D794" s="1649" t="s">
        <v>1248</v>
      </c>
    </row>
    <row r="795" spans="3:4">
      <c r="C795" s="94" t="s">
        <v>1233</v>
      </c>
      <c r="D795" s="1649" t="s">
        <v>1247</v>
      </c>
    </row>
    <row r="796" spans="3:4">
      <c r="C796" s="94" t="s">
        <v>1233</v>
      </c>
      <c r="D796" s="1649" t="s">
        <v>1246</v>
      </c>
    </row>
    <row r="797" spans="3:4">
      <c r="C797" s="94" t="s">
        <v>1233</v>
      </c>
      <c r="D797" s="1649" t="s">
        <v>1245</v>
      </c>
    </row>
    <row r="798" spans="3:4">
      <c r="C798" s="94" t="s">
        <v>1233</v>
      </c>
      <c r="D798" s="1649" t="s">
        <v>1244</v>
      </c>
    </row>
    <row r="799" spans="3:4">
      <c r="C799" s="94" t="s">
        <v>1233</v>
      </c>
      <c r="D799" s="1649" t="s">
        <v>1243</v>
      </c>
    </row>
    <row r="800" spans="3:4">
      <c r="C800" s="94" t="s">
        <v>1233</v>
      </c>
      <c r="D800" s="1649" t="s">
        <v>1242</v>
      </c>
    </row>
    <row r="801" spans="3:4">
      <c r="C801" s="94" t="s">
        <v>1233</v>
      </c>
      <c r="D801" s="1649" t="s">
        <v>1241</v>
      </c>
    </row>
    <row r="802" spans="3:4">
      <c r="C802" s="94" t="s">
        <v>1233</v>
      </c>
      <c r="D802" s="1649" t="s">
        <v>1240</v>
      </c>
    </row>
    <row r="803" spans="3:4">
      <c r="C803" s="94" t="s">
        <v>1233</v>
      </c>
      <c r="D803" s="1649" t="s">
        <v>1239</v>
      </c>
    </row>
    <row r="804" spans="3:4">
      <c r="C804" s="94" t="s">
        <v>1233</v>
      </c>
      <c r="D804" s="1649" t="s">
        <v>1238</v>
      </c>
    </row>
    <row r="805" spans="3:4">
      <c r="C805" s="94" t="s">
        <v>1233</v>
      </c>
      <c r="D805" s="1649" t="s">
        <v>1098</v>
      </c>
    </row>
    <row r="806" spans="3:4">
      <c r="C806" s="94" t="s">
        <v>1233</v>
      </c>
      <c r="D806" s="1649" t="s">
        <v>1237</v>
      </c>
    </row>
    <row r="807" spans="3:4">
      <c r="C807" s="94" t="s">
        <v>1233</v>
      </c>
      <c r="D807" s="1649" t="s">
        <v>1236</v>
      </c>
    </row>
    <row r="808" spans="3:4">
      <c r="C808" s="94" t="s">
        <v>1233</v>
      </c>
      <c r="D808" s="1649" t="s">
        <v>785</v>
      </c>
    </row>
    <row r="809" spans="3:4">
      <c r="C809" s="94" t="s">
        <v>1233</v>
      </c>
      <c r="D809" s="1649" t="s">
        <v>1235</v>
      </c>
    </row>
    <row r="810" spans="3:4">
      <c r="C810" s="94" t="s">
        <v>1233</v>
      </c>
      <c r="D810" s="1649" t="s">
        <v>1234</v>
      </c>
    </row>
    <row r="811" spans="3:4">
      <c r="C811" s="94" t="s">
        <v>1233</v>
      </c>
      <c r="D811" s="1649" t="s">
        <v>1232</v>
      </c>
    </row>
    <row r="812" spans="3:4">
      <c r="C812" s="94" t="s">
        <v>1206</v>
      </c>
      <c r="D812" s="1649" t="s">
        <v>1231</v>
      </c>
    </row>
    <row r="813" spans="3:4">
      <c r="C813" s="94" t="s">
        <v>1206</v>
      </c>
      <c r="D813" s="1649" t="s">
        <v>1230</v>
      </c>
    </row>
    <row r="814" spans="3:4">
      <c r="C814" s="94" t="s">
        <v>1206</v>
      </c>
      <c r="D814" s="1649" t="s">
        <v>1229</v>
      </c>
    </row>
    <row r="815" spans="3:4">
      <c r="C815" s="94" t="s">
        <v>1206</v>
      </c>
      <c r="D815" s="1649" t="s">
        <v>1228</v>
      </c>
    </row>
    <row r="816" spans="3:4">
      <c r="C816" s="94" t="s">
        <v>1206</v>
      </c>
      <c r="D816" s="1649" t="s">
        <v>1227</v>
      </c>
    </row>
    <row r="817" spans="3:4">
      <c r="C817" s="94" t="s">
        <v>1206</v>
      </c>
      <c r="D817" s="1649" t="s">
        <v>1226</v>
      </c>
    </row>
    <row r="818" spans="3:4">
      <c r="C818" s="94" t="s">
        <v>1206</v>
      </c>
      <c r="D818" s="1649" t="s">
        <v>1225</v>
      </c>
    </row>
    <row r="819" spans="3:4">
      <c r="C819" s="94" t="s">
        <v>1206</v>
      </c>
      <c r="D819" s="1649" t="s">
        <v>1224</v>
      </c>
    </row>
    <row r="820" spans="3:4">
      <c r="C820" s="94" t="s">
        <v>1206</v>
      </c>
      <c r="D820" s="1649" t="s">
        <v>1223</v>
      </c>
    </row>
    <row r="821" spans="3:4">
      <c r="C821" s="94" t="s">
        <v>1206</v>
      </c>
      <c r="D821" s="1649" t="s">
        <v>1222</v>
      </c>
    </row>
    <row r="822" spans="3:4">
      <c r="C822" s="94" t="s">
        <v>1206</v>
      </c>
      <c r="D822" s="1649" t="s">
        <v>1221</v>
      </c>
    </row>
    <row r="823" spans="3:4">
      <c r="C823" s="94" t="s">
        <v>1206</v>
      </c>
      <c r="D823" s="1649" t="s">
        <v>1220</v>
      </c>
    </row>
    <row r="824" spans="3:4">
      <c r="C824" s="94" t="s">
        <v>1206</v>
      </c>
      <c r="D824" s="1649" t="s">
        <v>1219</v>
      </c>
    </row>
    <row r="825" spans="3:4">
      <c r="C825" s="94" t="s">
        <v>1206</v>
      </c>
      <c r="D825" s="1649" t="s">
        <v>1218</v>
      </c>
    </row>
    <row r="826" spans="3:4">
      <c r="C826" s="94" t="s">
        <v>1206</v>
      </c>
      <c r="D826" s="1649" t="s">
        <v>1217</v>
      </c>
    </row>
    <row r="827" spans="3:4">
      <c r="C827" s="94" t="s">
        <v>1206</v>
      </c>
      <c r="D827" s="1649" t="s">
        <v>1216</v>
      </c>
    </row>
    <row r="828" spans="3:4">
      <c r="C828" s="94" t="s">
        <v>1206</v>
      </c>
      <c r="D828" s="1649" t="s">
        <v>2437</v>
      </c>
    </row>
    <row r="829" spans="3:4">
      <c r="C829" s="94" t="s">
        <v>1206</v>
      </c>
      <c r="D829" s="1649" t="s">
        <v>1215</v>
      </c>
    </row>
    <row r="830" spans="3:4">
      <c r="C830" s="94" t="s">
        <v>1206</v>
      </c>
      <c r="D830" s="1649" t="s">
        <v>1214</v>
      </c>
    </row>
    <row r="831" spans="3:4">
      <c r="C831" s="94" t="s">
        <v>1206</v>
      </c>
      <c r="D831" s="1649" t="s">
        <v>1213</v>
      </c>
    </row>
    <row r="832" spans="3:4">
      <c r="C832" s="94" t="s">
        <v>1206</v>
      </c>
      <c r="D832" s="1649" t="s">
        <v>1212</v>
      </c>
    </row>
    <row r="833" spans="3:4">
      <c r="C833" s="94" t="s">
        <v>1206</v>
      </c>
      <c r="D833" s="1649" t="s">
        <v>1211</v>
      </c>
    </row>
    <row r="834" spans="3:4">
      <c r="C834" s="94" t="s">
        <v>1206</v>
      </c>
      <c r="D834" s="1649" t="s">
        <v>1210</v>
      </c>
    </row>
    <row r="835" spans="3:4">
      <c r="C835" s="94" t="s">
        <v>1206</v>
      </c>
      <c r="D835" s="1649" t="s">
        <v>1209</v>
      </c>
    </row>
    <row r="836" spans="3:4">
      <c r="C836" s="94" t="s">
        <v>1206</v>
      </c>
      <c r="D836" s="1649" t="s">
        <v>1208</v>
      </c>
    </row>
    <row r="837" spans="3:4">
      <c r="C837" s="94" t="s">
        <v>1206</v>
      </c>
      <c r="D837" s="1649" t="s">
        <v>1207</v>
      </c>
    </row>
    <row r="838" spans="3:4">
      <c r="C838" s="94" t="s">
        <v>1206</v>
      </c>
      <c r="D838" s="1649" t="s">
        <v>1205</v>
      </c>
    </row>
    <row r="839" spans="3:4">
      <c r="C839" s="94" t="s">
        <v>1131</v>
      </c>
      <c r="D839" s="1649" t="s">
        <v>1204</v>
      </c>
    </row>
    <row r="840" spans="3:4">
      <c r="C840" s="94" t="s">
        <v>1131</v>
      </c>
      <c r="D840" s="1649" t="s">
        <v>1203</v>
      </c>
    </row>
    <row r="841" spans="3:4">
      <c r="C841" s="94" t="s">
        <v>1131</v>
      </c>
      <c r="D841" s="1649" t="s">
        <v>1202</v>
      </c>
    </row>
    <row r="842" spans="3:4">
      <c r="C842" s="94" t="s">
        <v>1131</v>
      </c>
      <c r="D842" s="1649" t="s">
        <v>1201</v>
      </c>
    </row>
    <row r="843" spans="3:4">
      <c r="C843" s="94" t="s">
        <v>1131</v>
      </c>
      <c r="D843" s="1649" t="s">
        <v>1200</v>
      </c>
    </row>
    <row r="844" spans="3:4">
      <c r="C844" s="94" t="s">
        <v>1131</v>
      </c>
      <c r="D844" s="1649" t="s">
        <v>1199</v>
      </c>
    </row>
    <row r="845" spans="3:4">
      <c r="C845" s="94" t="s">
        <v>1131</v>
      </c>
      <c r="D845" s="1649" t="s">
        <v>1198</v>
      </c>
    </row>
    <row r="846" spans="3:4">
      <c r="C846" s="94" t="s">
        <v>1131</v>
      </c>
      <c r="D846" s="1649" t="s">
        <v>1197</v>
      </c>
    </row>
    <row r="847" spans="3:4">
      <c r="C847" s="94" t="s">
        <v>1131</v>
      </c>
      <c r="D847" s="1649" t="s">
        <v>1196</v>
      </c>
    </row>
    <row r="848" spans="3:4">
      <c r="C848" s="94" t="s">
        <v>1131</v>
      </c>
      <c r="D848" s="1649" t="s">
        <v>1195</v>
      </c>
    </row>
    <row r="849" spans="3:4">
      <c r="C849" s="94" t="s">
        <v>1131</v>
      </c>
      <c r="D849" s="1649" t="s">
        <v>1194</v>
      </c>
    </row>
    <row r="850" spans="3:4">
      <c r="C850" s="94" t="s">
        <v>1131</v>
      </c>
      <c r="D850" s="1649" t="s">
        <v>1193</v>
      </c>
    </row>
    <row r="851" spans="3:4">
      <c r="C851" s="94" t="s">
        <v>1131</v>
      </c>
      <c r="D851" s="1649" t="s">
        <v>1192</v>
      </c>
    </row>
    <row r="852" spans="3:4">
      <c r="C852" s="94" t="s">
        <v>1131</v>
      </c>
      <c r="D852" s="1649" t="s">
        <v>1191</v>
      </c>
    </row>
    <row r="853" spans="3:4">
      <c r="C853" s="94" t="s">
        <v>1131</v>
      </c>
      <c r="D853" s="1649" t="s">
        <v>1190</v>
      </c>
    </row>
    <row r="854" spans="3:4">
      <c r="C854" s="94" t="s">
        <v>1131</v>
      </c>
      <c r="D854" s="1649" t="s">
        <v>1189</v>
      </c>
    </row>
    <row r="855" spans="3:4">
      <c r="C855" s="94" t="s">
        <v>1131</v>
      </c>
      <c r="D855" s="1649" t="s">
        <v>1188</v>
      </c>
    </row>
    <row r="856" spans="3:4">
      <c r="C856" s="94" t="s">
        <v>1131</v>
      </c>
      <c r="D856" s="1649" t="s">
        <v>1187</v>
      </c>
    </row>
    <row r="857" spans="3:4">
      <c r="C857" s="94" t="s">
        <v>1131</v>
      </c>
      <c r="D857" s="1649" t="s">
        <v>1186</v>
      </c>
    </row>
    <row r="858" spans="3:4">
      <c r="C858" s="94" t="s">
        <v>1131</v>
      </c>
      <c r="D858" s="1649" t="s">
        <v>1185</v>
      </c>
    </row>
    <row r="859" spans="3:4">
      <c r="C859" s="94" t="s">
        <v>1131</v>
      </c>
      <c r="D859" s="1649" t="s">
        <v>803</v>
      </c>
    </row>
    <row r="860" spans="3:4">
      <c r="C860" s="94" t="s">
        <v>1131</v>
      </c>
      <c r="D860" s="1649" t="s">
        <v>1184</v>
      </c>
    </row>
    <row r="861" spans="3:4">
      <c r="C861" s="94" t="s">
        <v>1131</v>
      </c>
      <c r="D861" s="1649" t="s">
        <v>1183</v>
      </c>
    </row>
    <row r="862" spans="3:4">
      <c r="C862" s="94" t="s">
        <v>1131</v>
      </c>
      <c r="D862" s="1649" t="s">
        <v>1182</v>
      </c>
    </row>
    <row r="863" spans="3:4">
      <c r="C863" s="94" t="s">
        <v>1131</v>
      </c>
      <c r="D863" s="1649" t="s">
        <v>1181</v>
      </c>
    </row>
    <row r="864" spans="3:4">
      <c r="C864" s="94" t="s">
        <v>1131</v>
      </c>
      <c r="D864" s="1649" t="s">
        <v>1180</v>
      </c>
    </row>
    <row r="865" spans="3:4">
      <c r="C865" s="94" t="s">
        <v>1131</v>
      </c>
      <c r="D865" s="1649" t="s">
        <v>1179</v>
      </c>
    </row>
    <row r="866" spans="3:4">
      <c r="C866" s="94" t="s">
        <v>1131</v>
      </c>
      <c r="D866" s="1649" t="s">
        <v>1178</v>
      </c>
    </row>
    <row r="867" spans="3:4">
      <c r="C867" s="94" t="s">
        <v>1131</v>
      </c>
      <c r="D867" s="1649" t="s">
        <v>1177</v>
      </c>
    </row>
    <row r="868" spans="3:4">
      <c r="C868" s="94" t="s">
        <v>1131</v>
      </c>
      <c r="D868" s="1649" t="s">
        <v>1176</v>
      </c>
    </row>
    <row r="869" spans="3:4">
      <c r="C869" s="94" t="s">
        <v>1131</v>
      </c>
      <c r="D869" s="1649" t="s">
        <v>1175</v>
      </c>
    </row>
    <row r="870" spans="3:4">
      <c r="C870" s="94" t="s">
        <v>1131</v>
      </c>
      <c r="D870" s="1649" t="s">
        <v>1174</v>
      </c>
    </row>
    <row r="871" spans="3:4">
      <c r="C871" s="94" t="s">
        <v>1131</v>
      </c>
      <c r="D871" s="1649" t="s">
        <v>1173</v>
      </c>
    </row>
    <row r="872" spans="3:4">
      <c r="C872" s="94" t="s">
        <v>1131</v>
      </c>
      <c r="D872" s="1649" t="s">
        <v>1172</v>
      </c>
    </row>
    <row r="873" spans="3:4">
      <c r="C873" s="94" t="s">
        <v>1131</v>
      </c>
      <c r="D873" s="1649" t="s">
        <v>1171</v>
      </c>
    </row>
    <row r="874" spans="3:4">
      <c r="C874" s="94" t="s">
        <v>1131</v>
      </c>
      <c r="D874" s="1649" t="s">
        <v>1170</v>
      </c>
    </row>
    <row r="875" spans="3:4">
      <c r="C875" s="94" t="s">
        <v>1131</v>
      </c>
      <c r="D875" s="1649" t="s">
        <v>1169</v>
      </c>
    </row>
    <row r="876" spans="3:4">
      <c r="C876" s="94" t="s">
        <v>1131</v>
      </c>
      <c r="D876" s="1649" t="s">
        <v>1168</v>
      </c>
    </row>
    <row r="877" spans="3:4">
      <c r="C877" s="94" t="s">
        <v>1131</v>
      </c>
      <c r="D877" s="1649" t="s">
        <v>1167</v>
      </c>
    </row>
    <row r="878" spans="3:4">
      <c r="C878" s="94" t="s">
        <v>1131</v>
      </c>
      <c r="D878" s="1649" t="s">
        <v>1166</v>
      </c>
    </row>
    <row r="879" spans="3:4">
      <c r="C879" s="94" t="s">
        <v>1131</v>
      </c>
      <c r="D879" s="1649" t="s">
        <v>434</v>
      </c>
    </row>
    <row r="880" spans="3:4">
      <c r="C880" s="94" t="s">
        <v>1131</v>
      </c>
      <c r="D880" s="1649" t="s">
        <v>1165</v>
      </c>
    </row>
    <row r="881" spans="3:4">
      <c r="C881" s="94" t="s">
        <v>1131</v>
      </c>
      <c r="D881" s="1649" t="s">
        <v>1164</v>
      </c>
    </row>
    <row r="882" spans="3:4">
      <c r="C882" s="94" t="s">
        <v>1131</v>
      </c>
      <c r="D882" s="1649" t="s">
        <v>1163</v>
      </c>
    </row>
    <row r="883" spans="3:4">
      <c r="C883" s="94" t="s">
        <v>1131</v>
      </c>
      <c r="D883" s="1649" t="s">
        <v>1162</v>
      </c>
    </row>
    <row r="884" spans="3:4">
      <c r="C884" s="94" t="s">
        <v>1131</v>
      </c>
      <c r="D884" s="1649" t="s">
        <v>1161</v>
      </c>
    </row>
    <row r="885" spans="3:4">
      <c r="C885" s="94" t="s">
        <v>1131</v>
      </c>
      <c r="D885" s="1649" t="s">
        <v>1160</v>
      </c>
    </row>
    <row r="886" spans="3:4">
      <c r="C886" s="94" t="s">
        <v>1131</v>
      </c>
      <c r="D886" s="1649" t="s">
        <v>1159</v>
      </c>
    </row>
    <row r="887" spans="3:4">
      <c r="C887" s="94" t="s">
        <v>1131</v>
      </c>
      <c r="D887" s="1649" t="s">
        <v>1158</v>
      </c>
    </row>
    <row r="888" spans="3:4">
      <c r="C888" s="94" t="s">
        <v>1131</v>
      </c>
      <c r="D888" s="1649" t="s">
        <v>1157</v>
      </c>
    </row>
    <row r="889" spans="3:4">
      <c r="C889" s="94" t="s">
        <v>1131</v>
      </c>
      <c r="D889" s="1649" t="s">
        <v>1156</v>
      </c>
    </row>
    <row r="890" spans="3:4">
      <c r="C890" s="94" t="s">
        <v>1131</v>
      </c>
      <c r="D890" s="1649" t="s">
        <v>1155</v>
      </c>
    </row>
    <row r="891" spans="3:4">
      <c r="C891" s="94" t="s">
        <v>1131</v>
      </c>
      <c r="D891" s="1649" t="s">
        <v>1154</v>
      </c>
    </row>
    <row r="892" spans="3:4">
      <c r="C892" s="94" t="s">
        <v>1131</v>
      </c>
      <c r="D892" s="1649" t="s">
        <v>1153</v>
      </c>
    </row>
    <row r="893" spans="3:4">
      <c r="C893" s="94" t="s">
        <v>1131</v>
      </c>
      <c r="D893" s="1649" t="s">
        <v>1152</v>
      </c>
    </row>
    <row r="894" spans="3:4">
      <c r="C894" s="94" t="s">
        <v>1131</v>
      </c>
      <c r="D894" s="1649" t="s">
        <v>1151</v>
      </c>
    </row>
    <row r="895" spans="3:4">
      <c r="C895" s="94" t="s">
        <v>1131</v>
      </c>
      <c r="D895" s="1649" t="s">
        <v>1150</v>
      </c>
    </row>
    <row r="896" spans="3:4">
      <c r="C896" s="94" t="s">
        <v>1131</v>
      </c>
      <c r="D896" s="1649" t="s">
        <v>1149</v>
      </c>
    </row>
    <row r="897" spans="3:4">
      <c r="C897" s="94" t="s">
        <v>1131</v>
      </c>
      <c r="D897" s="1649" t="s">
        <v>1148</v>
      </c>
    </row>
    <row r="898" spans="3:4">
      <c r="C898" s="94" t="s">
        <v>1131</v>
      </c>
      <c r="D898" s="1649" t="s">
        <v>1147</v>
      </c>
    </row>
    <row r="899" spans="3:4">
      <c r="C899" s="94" t="s">
        <v>1131</v>
      </c>
      <c r="D899" s="1649" t="s">
        <v>1146</v>
      </c>
    </row>
    <row r="900" spans="3:4">
      <c r="C900" s="94" t="s">
        <v>1131</v>
      </c>
      <c r="D900" s="1649" t="s">
        <v>1145</v>
      </c>
    </row>
    <row r="901" spans="3:4">
      <c r="C901" s="94" t="s">
        <v>1131</v>
      </c>
      <c r="D901" s="1649" t="s">
        <v>1144</v>
      </c>
    </row>
    <row r="902" spans="3:4">
      <c r="C902" s="94" t="s">
        <v>1131</v>
      </c>
      <c r="D902" s="1649" t="s">
        <v>1098</v>
      </c>
    </row>
    <row r="903" spans="3:4">
      <c r="C903" s="94" t="s">
        <v>1131</v>
      </c>
      <c r="D903" s="1649" t="s">
        <v>1143</v>
      </c>
    </row>
    <row r="904" spans="3:4">
      <c r="C904" s="94" t="s">
        <v>1131</v>
      </c>
      <c r="D904" s="1649" t="s">
        <v>1142</v>
      </c>
    </row>
    <row r="905" spans="3:4">
      <c r="C905" s="94" t="s">
        <v>1131</v>
      </c>
      <c r="D905" s="1649" t="s">
        <v>1141</v>
      </c>
    </row>
    <row r="906" spans="3:4">
      <c r="C906" s="94" t="s">
        <v>1131</v>
      </c>
      <c r="D906" s="1649" t="s">
        <v>1140</v>
      </c>
    </row>
    <row r="907" spans="3:4">
      <c r="C907" s="94" t="s">
        <v>1131</v>
      </c>
      <c r="D907" s="1649" t="s">
        <v>1139</v>
      </c>
    </row>
    <row r="908" spans="3:4">
      <c r="C908" s="94" t="s">
        <v>1131</v>
      </c>
      <c r="D908" s="1649" t="s">
        <v>1138</v>
      </c>
    </row>
    <row r="909" spans="3:4">
      <c r="C909" s="94" t="s">
        <v>1131</v>
      </c>
      <c r="D909" s="1649" t="s">
        <v>1137</v>
      </c>
    </row>
    <row r="910" spans="3:4">
      <c r="C910" s="94" t="s">
        <v>1131</v>
      </c>
      <c r="D910" s="1649" t="s">
        <v>1136</v>
      </c>
    </row>
    <row r="911" spans="3:4">
      <c r="C911" s="94" t="s">
        <v>1131</v>
      </c>
      <c r="D911" s="1649" t="s">
        <v>1135</v>
      </c>
    </row>
    <row r="912" spans="3:4">
      <c r="C912" s="94" t="s">
        <v>1131</v>
      </c>
      <c r="D912" s="1649" t="s">
        <v>1134</v>
      </c>
    </row>
    <row r="913" spans="3:4">
      <c r="C913" s="94" t="s">
        <v>1131</v>
      </c>
      <c r="D913" s="1649" t="s">
        <v>1133</v>
      </c>
    </row>
    <row r="914" spans="3:4">
      <c r="C914" s="94" t="s">
        <v>1131</v>
      </c>
      <c r="D914" s="1649" t="s">
        <v>1132</v>
      </c>
    </row>
    <row r="915" spans="3:4">
      <c r="C915" s="94" t="s">
        <v>1131</v>
      </c>
      <c r="D915" s="1649" t="s">
        <v>1130</v>
      </c>
    </row>
    <row r="916" spans="3:4">
      <c r="C916" s="94" t="s">
        <v>1088</v>
      </c>
      <c r="D916" s="1649" t="s">
        <v>1129</v>
      </c>
    </row>
    <row r="917" spans="3:4">
      <c r="C917" s="94" t="s">
        <v>1088</v>
      </c>
      <c r="D917" s="1649" t="s">
        <v>1128</v>
      </c>
    </row>
    <row r="918" spans="3:4">
      <c r="C918" s="94" t="s">
        <v>1088</v>
      </c>
      <c r="D918" s="1649" t="s">
        <v>1127</v>
      </c>
    </row>
    <row r="919" spans="3:4">
      <c r="C919" s="94" t="s">
        <v>1088</v>
      </c>
      <c r="D919" s="1649" t="s">
        <v>1126</v>
      </c>
    </row>
    <row r="920" spans="3:4">
      <c r="C920" s="94" t="s">
        <v>1088</v>
      </c>
      <c r="D920" s="1649" t="s">
        <v>1125</v>
      </c>
    </row>
    <row r="921" spans="3:4">
      <c r="C921" s="94" t="s">
        <v>1088</v>
      </c>
      <c r="D921" s="1649" t="s">
        <v>1124</v>
      </c>
    </row>
    <row r="922" spans="3:4">
      <c r="C922" s="94" t="s">
        <v>1088</v>
      </c>
      <c r="D922" s="1649" t="s">
        <v>1123</v>
      </c>
    </row>
    <row r="923" spans="3:4">
      <c r="C923" s="94" t="s">
        <v>1088</v>
      </c>
      <c r="D923" s="1649" t="s">
        <v>1122</v>
      </c>
    </row>
    <row r="924" spans="3:4">
      <c r="C924" s="94" t="s">
        <v>1088</v>
      </c>
      <c r="D924" s="1649" t="s">
        <v>1121</v>
      </c>
    </row>
    <row r="925" spans="3:4">
      <c r="C925" s="94" t="s">
        <v>1088</v>
      </c>
      <c r="D925" s="1649" t="s">
        <v>1120</v>
      </c>
    </row>
    <row r="926" spans="3:4">
      <c r="C926" s="94" t="s">
        <v>1088</v>
      </c>
      <c r="D926" s="1649" t="s">
        <v>1119</v>
      </c>
    </row>
    <row r="927" spans="3:4">
      <c r="C927" s="94" t="s">
        <v>1088</v>
      </c>
      <c r="D927" s="1649" t="s">
        <v>1118</v>
      </c>
    </row>
    <row r="928" spans="3:4">
      <c r="C928" s="94" t="s">
        <v>1088</v>
      </c>
      <c r="D928" s="1649" t="s">
        <v>1117</v>
      </c>
    </row>
    <row r="929" spans="3:4">
      <c r="C929" s="94" t="s">
        <v>1088</v>
      </c>
      <c r="D929" s="1649" t="s">
        <v>1116</v>
      </c>
    </row>
    <row r="930" spans="3:4">
      <c r="C930" s="94" t="s">
        <v>1088</v>
      </c>
      <c r="D930" s="1649" t="s">
        <v>1115</v>
      </c>
    </row>
    <row r="931" spans="3:4">
      <c r="C931" s="94" t="s">
        <v>1088</v>
      </c>
      <c r="D931" s="1649" t="s">
        <v>1114</v>
      </c>
    </row>
    <row r="932" spans="3:4">
      <c r="C932" s="94" t="s">
        <v>1088</v>
      </c>
      <c r="D932" s="1649" t="s">
        <v>1113</v>
      </c>
    </row>
    <row r="933" spans="3:4">
      <c r="C933" s="94" t="s">
        <v>1088</v>
      </c>
      <c r="D933" s="1649" t="s">
        <v>1112</v>
      </c>
    </row>
    <row r="934" spans="3:4">
      <c r="C934" s="94" t="s">
        <v>1088</v>
      </c>
      <c r="D934" s="1649" t="s">
        <v>1111</v>
      </c>
    </row>
    <row r="935" spans="3:4">
      <c r="C935" s="94" t="s">
        <v>1088</v>
      </c>
      <c r="D935" s="1649" t="s">
        <v>1110</v>
      </c>
    </row>
    <row r="936" spans="3:4">
      <c r="C936" s="94" t="s">
        <v>1088</v>
      </c>
      <c r="D936" s="1649" t="s">
        <v>1109</v>
      </c>
    </row>
    <row r="937" spans="3:4">
      <c r="C937" s="94" t="s">
        <v>1088</v>
      </c>
      <c r="D937" s="1649" t="s">
        <v>1108</v>
      </c>
    </row>
    <row r="938" spans="3:4">
      <c r="C938" s="94" t="s">
        <v>1088</v>
      </c>
      <c r="D938" s="1649" t="s">
        <v>1107</v>
      </c>
    </row>
    <row r="939" spans="3:4">
      <c r="C939" s="94" t="s">
        <v>1088</v>
      </c>
      <c r="D939" s="1649" t="s">
        <v>1106</v>
      </c>
    </row>
    <row r="940" spans="3:4">
      <c r="C940" s="94" t="s">
        <v>1088</v>
      </c>
      <c r="D940" s="1649" t="s">
        <v>1105</v>
      </c>
    </row>
    <row r="941" spans="3:4">
      <c r="C941" s="94" t="s">
        <v>1088</v>
      </c>
      <c r="D941" s="1649" t="s">
        <v>1104</v>
      </c>
    </row>
    <row r="942" spans="3:4">
      <c r="C942" s="94" t="s">
        <v>1088</v>
      </c>
      <c r="D942" s="1649" t="s">
        <v>1103</v>
      </c>
    </row>
    <row r="943" spans="3:4">
      <c r="C943" s="94" t="s">
        <v>1088</v>
      </c>
      <c r="D943" s="1649" t="s">
        <v>1102</v>
      </c>
    </row>
    <row r="944" spans="3:4">
      <c r="C944" s="94" t="s">
        <v>1088</v>
      </c>
      <c r="D944" s="1649" t="s">
        <v>1101</v>
      </c>
    </row>
    <row r="945" spans="3:4">
      <c r="C945" s="94" t="s">
        <v>1088</v>
      </c>
      <c r="D945" s="1649" t="s">
        <v>1100</v>
      </c>
    </row>
    <row r="946" spans="3:4">
      <c r="C946" s="94" t="s">
        <v>1088</v>
      </c>
      <c r="D946" s="1649" t="s">
        <v>1099</v>
      </c>
    </row>
    <row r="947" spans="3:4">
      <c r="C947" s="94" t="s">
        <v>1088</v>
      </c>
      <c r="D947" s="1649" t="s">
        <v>1098</v>
      </c>
    </row>
    <row r="948" spans="3:4">
      <c r="C948" s="94" t="s">
        <v>1088</v>
      </c>
      <c r="D948" s="1649" t="s">
        <v>1097</v>
      </c>
    </row>
    <row r="949" spans="3:4">
      <c r="C949" s="94" t="s">
        <v>1088</v>
      </c>
      <c r="D949" s="1649" t="s">
        <v>1096</v>
      </c>
    </row>
    <row r="950" spans="3:4">
      <c r="C950" s="94" t="s">
        <v>1088</v>
      </c>
      <c r="D950" s="1649" t="s">
        <v>1095</v>
      </c>
    </row>
    <row r="951" spans="3:4">
      <c r="C951" s="94" t="s">
        <v>1088</v>
      </c>
      <c r="D951" s="1649" t="s">
        <v>1094</v>
      </c>
    </row>
    <row r="952" spans="3:4">
      <c r="C952" s="94" t="s">
        <v>1088</v>
      </c>
      <c r="D952" s="1649" t="s">
        <v>1093</v>
      </c>
    </row>
    <row r="953" spans="3:4">
      <c r="C953" s="94" t="s">
        <v>1088</v>
      </c>
      <c r="D953" s="1649" t="s">
        <v>1092</v>
      </c>
    </row>
    <row r="954" spans="3:4">
      <c r="C954" s="94" t="s">
        <v>1088</v>
      </c>
      <c r="D954" s="1649" t="s">
        <v>1091</v>
      </c>
    </row>
    <row r="955" spans="3:4">
      <c r="C955" s="94" t="s">
        <v>1088</v>
      </c>
      <c r="D955" s="1649" t="s">
        <v>1090</v>
      </c>
    </row>
    <row r="956" spans="3:4">
      <c r="C956" s="94" t="s">
        <v>1088</v>
      </c>
      <c r="D956" s="1649" t="s">
        <v>1089</v>
      </c>
    </row>
    <row r="957" spans="3:4">
      <c r="C957" s="94" t="s">
        <v>1088</v>
      </c>
      <c r="D957" s="1649" t="s">
        <v>1087</v>
      </c>
    </row>
    <row r="958" spans="3:4">
      <c r="C958" s="94" t="s">
        <v>1053</v>
      </c>
      <c r="D958" s="1649" t="s">
        <v>1086</v>
      </c>
    </row>
    <row r="959" spans="3:4">
      <c r="C959" s="94" t="s">
        <v>1053</v>
      </c>
      <c r="D959" s="1649" t="s">
        <v>1085</v>
      </c>
    </row>
    <row r="960" spans="3:4">
      <c r="C960" s="94" t="s">
        <v>1053</v>
      </c>
      <c r="D960" s="1649" t="s">
        <v>1084</v>
      </c>
    </row>
    <row r="961" spans="3:4">
      <c r="C961" s="94" t="s">
        <v>1053</v>
      </c>
      <c r="D961" s="1649" t="s">
        <v>1083</v>
      </c>
    </row>
    <row r="962" spans="3:4">
      <c r="C962" s="94" t="s">
        <v>1053</v>
      </c>
      <c r="D962" s="1649" t="s">
        <v>1082</v>
      </c>
    </row>
    <row r="963" spans="3:4">
      <c r="C963" s="94" t="s">
        <v>1053</v>
      </c>
      <c r="D963" s="1649" t="s">
        <v>1081</v>
      </c>
    </row>
    <row r="964" spans="3:4">
      <c r="C964" s="94" t="s">
        <v>1053</v>
      </c>
      <c r="D964" s="1649" t="s">
        <v>1080</v>
      </c>
    </row>
    <row r="965" spans="3:4">
      <c r="C965" s="94" t="s">
        <v>1053</v>
      </c>
      <c r="D965" s="1649" t="s">
        <v>1079</v>
      </c>
    </row>
    <row r="966" spans="3:4">
      <c r="C966" s="94" t="s">
        <v>1053</v>
      </c>
      <c r="D966" s="1649" t="s">
        <v>1078</v>
      </c>
    </row>
    <row r="967" spans="3:4">
      <c r="C967" s="94" t="s">
        <v>1053</v>
      </c>
      <c r="D967" s="1649" t="s">
        <v>1077</v>
      </c>
    </row>
    <row r="968" spans="3:4">
      <c r="C968" s="94" t="s">
        <v>1053</v>
      </c>
      <c r="D968" s="1649" t="s">
        <v>1076</v>
      </c>
    </row>
    <row r="969" spans="3:4">
      <c r="C969" s="94" t="s">
        <v>1053</v>
      </c>
      <c r="D969" s="1649" t="s">
        <v>1075</v>
      </c>
    </row>
    <row r="970" spans="3:4">
      <c r="C970" s="94" t="s">
        <v>1053</v>
      </c>
      <c r="D970" s="1649" t="s">
        <v>1074</v>
      </c>
    </row>
    <row r="971" spans="3:4">
      <c r="C971" s="94" t="s">
        <v>1053</v>
      </c>
      <c r="D971" s="1649" t="s">
        <v>1073</v>
      </c>
    </row>
    <row r="972" spans="3:4">
      <c r="C972" s="94" t="s">
        <v>1053</v>
      </c>
      <c r="D972" s="1649" t="s">
        <v>1072</v>
      </c>
    </row>
    <row r="973" spans="3:4">
      <c r="C973" s="94" t="s">
        <v>1053</v>
      </c>
      <c r="D973" s="1649" t="s">
        <v>1071</v>
      </c>
    </row>
    <row r="974" spans="3:4">
      <c r="C974" s="94" t="s">
        <v>1053</v>
      </c>
      <c r="D974" s="1649" t="s">
        <v>1070</v>
      </c>
    </row>
    <row r="975" spans="3:4">
      <c r="C975" s="94" t="s">
        <v>1053</v>
      </c>
      <c r="D975" s="1649" t="s">
        <v>1069</v>
      </c>
    </row>
    <row r="976" spans="3:4">
      <c r="C976" s="94" t="s">
        <v>1053</v>
      </c>
      <c r="D976" s="1649" t="s">
        <v>1068</v>
      </c>
    </row>
    <row r="977" spans="3:4">
      <c r="C977" s="94" t="s">
        <v>1053</v>
      </c>
      <c r="D977" s="1649" t="s">
        <v>1067</v>
      </c>
    </row>
    <row r="978" spans="3:4">
      <c r="C978" s="94" t="s">
        <v>1053</v>
      </c>
      <c r="D978" s="1649" t="s">
        <v>1066</v>
      </c>
    </row>
    <row r="979" spans="3:4">
      <c r="C979" s="94" t="s">
        <v>1053</v>
      </c>
      <c r="D979" s="1649" t="s">
        <v>1065</v>
      </c>
    </row>
    <row r="980" spans="3:4">
      <c r="C980" s="94" t="s">
        <v>1053</v>
      </c>
      <c r="D980" s="1649" t="s">
        <v>1064</v>
      </c>
    </row>
    <row r="981" spans="3:4">
      <c r="C981" s="94" t="s">
        <v>1053</v>
      </c>
      <c r="D981" s="1649" t="s">
        <v>1063</v>
      </c>
    </row>
    <row r="982" spans="3:4">
      <c r="C982" s="94" t="s">
        <v>1053</v>
      </c>
      <c r="D982" s="1649" t="s">
        <v>1062</v>
      </c>
    </row>
    <row r="983" spans="3:4">
      <c r="C983" s="94" t="s">
        <v>1053</v>
      </c>
      <c r="D983" s="1649" t="s">
        <v>1061</v>
      </c>
    </row>
    <row r="984" spans="3:4">
      <c r="C984" s="94" t="s">
        <v>1053</v>
      </c>
      <c r="D984" s="1649" t="s">
        <v>1060</v>
      </c>
    </row>
    <row r="985" spans="3:4">
      <c r="C985" s="94" t="s">
        <v>1053</v>
      </c>
      <c r="D985" s="1649" t="s">
        <v>1059</v>
      </c>
    </row>
    <row r="986" spans="3:4">
      <c r="C986" s="94" t="s">
        <v>1053</v>
      </c>
      <c r="D986" s="1649" t="s">
        <v>1058</v>
      </c>
    </row>
    <row r="987" spans="3:4">
      <c r="C987" s="94" t="s">
        <v>1053</v>
      </c>
      <c r="D987" s="1649" t="s">
        <v>2438</v>
      </c>
    </row>
    <row r="988" spans="3:4">
      <c r="C988" s="94" t="s">
        <v>1053</v>
      </c>
      <c r="D988" s="1649" t="s">
        <v>1057</v>
      </c>
    </row>
    <row r="989" spans="3:4">
      <c r="C989" s="94" t="s">
        <v>1053</v>
      </c>
      <c r="D989" s="1649" t="s">
        <v>1056</v>
      </c>
    </row>
    <row r="990" spans="3:4">
      <c r="C990" s="94" t="s">
        <v>1053</v>
      </c>
      <c r="D990" s="1649" t="s">
        <v>1055</v>
      </c>
    </row>
    <row r="991" spans="3:4">
      <c r="C991" s="94" t="s">
        <v>1053</v>
      </c>
      <c r="D991" s="1649" t="s">
        <v>1054</v>
      </c>
    </row>
    <row r="992" spans="3:4">
      <c r="C992" s="94" t="s">
        <v>1053</v>
      </c>
      <c r="D992" s="1649" t="s">
        <v>2427</v>
      </c>
    </row>
    <row r="993" spans="3:4">
      <c r="C993" s="94" t="s">
        <v>1000</v>
      </c>
      <c r="D993" s="1649" t="s">
        <v>1052</v>
      </c>
    </row>
    <row r="994" spans="3:4">
      <c r="C994" s="94" t="s">
        <v>1000</v>
      </c>
      <c r="D994" s="1649" t="s">
        <v>1051</v>
      </c>
    </row>
    <row r="995" spans="3:4">
      <c r="C995" s="94" t="s">
        <v>1000</v>
      </c>
      <c r="D995" s="1649" t="s">
        <v>1050</v>
      </c>
    </row>
    <row r="996" spans="3:4">
      <c r="C996" s="94" t="s">
        <v>1000</v>
      </c>
      <c r="D996" s="1649" t="s">
        <v>1049</v>
      </c>
    </row>
    <row r="997" spans="3:4">
      <c r="C997" s="94" t="s">
        <v>1000</v>
      </c>
      <c r="D997" s="1649" t="s">
        <v>1048</v>
      </c>
    </row>
    <row r="998" spans="3:4">
      <c r="C998" s="94" t="s">
        <v>1000</v>
      </c>
      <c r="D998" s="1649" t="s">
        <v>1047</v>
      </c>
    </row>
    <row r="999" spans="3:4">
      <c r="C999" s="94" t="s">
        <v>1000</v>
      </c>
      <c r="D999" s="1649" t="s">
        <v>1046</v>
      </c>
    </row>
    <row r="1000" spans="3:4">
      <c r="C1000" s="94" t="s">
        <v>1000</v>
      </c>
      <c r="D1000" s="1649" t="s">
        <v>1045</v>
      </c>
    </row>
    <row r="1001" spans="3:4">
      <c r="C1001" s="94" t="s">
        <v>1000</v>
      </c>
      <c r="D1001" s="1649" t="s">
        <v>1044</v>
      </c>
    </row>
    <row r="1002" spans="3:4">
      <c r="C1002" s="94" t="s">
        <v>1000</v>
      </c>
      <c r="D1002" s="1649" t="s">
        <v>1043</v>
      </c>
    </row>
    <row r="1003" spans="3:4">
      <c r="C1003" s="94" t="s">
        <v>1000</v>
      </c>
      <c r="D1003" s="1649" t="s">
        <v>1042</v>
      </c>
    </row>
    <row r="1004" spans="3:4">
      <c r="C1004" s="94" t="s">
        <v>1000</v>
      </c>
      <c r="D1004" s="1649" t="s">
        <v>1041</v>
      </c>
    </row>
    <row r="1005" spans="3:4">
      <c r="C1005" s="94" t="s">
        <v>1000</v>
      </c>
      <c r="D1005" s="1649" t="s">
        <v>1040</v>
      </c>
    </row>
    <row r="1006" spans="3:4">
      <c r="C1006" s="94" t="s">
        <v>1000</v>
      </c>
      <c r="D1006" s="1649" t="s">
        <v>1039</v>
      </c>
    </row>
    <row r="1007" spans="3:4">
      <c r="C1007" s="94" t="s">
        <v>1000</v>
      </c>
      <c r="D1007" s="1649" t="s">
        <v>1038</v>
      </c>
    </row>
    <row r="1008" spans="3:4">
      <c r="C1008" s="94" t="s">
        <v>1000</v>
      </c>
      <c r="D1008" s="1649" t="s">
        <v>1037</v>
      </c>
    </row>
    <row r="1009" spans="3:4">
      <c r="C1009" s="94" t="s">
        <v>1000</v>
      </c>
      <c r="D1009" s="1649" t="s">
        <v>1036</v>
      </c>
    </row>
    <row r="1010" spans="3:4">
      <c r="C1010" s="94" t="s">
        <v>1000</v>
      </c>
      <c r="D1010" s="1649" t="s">
        <v>1035</v>
      </c>
    </row>
    <row r="1011" spans="3:4">
      <c r="C1011" s="94" t="s">
        <v>1000</v>
      </c>
      <c r="D1011" s="1649" t="s">
        <v>1034</v>
      </c>
    </row>
    <row r="1012" spans="3:4">
      <c r="C1012" s="94" t="s">
        <v>1000</v>
      </c>
      <c r="D1012" s="1649" t="s">
        <v>1033</v>
      </c>
    </row>
    <row r="1013" spans="3:4">
      <c r="C1013" s="94" t="s">
        <v>1000</v>
      </c>
      <c r="D1013" s="1649" t="s">
        <v>1032</v>
      </c>
    </row>
    <row r="1014" spans="3:4">
      <c r="C1014" s="94" t="s">
        <v>1000</v>
      </c>
      <c r="D1014" s="1649" t="s">
        <v>1031</v>
      </c>
    </row>
    <row r="1015" spans="3:4">
      <c r="C1015" s="94" t="s">
        <v>1000</v>
      </c>
      <c r="D1015" s="1649" t="s">
        <v>1030</v>
      </c>
    </row>
    <row r="1016" spans="3:4">
      <c r="C1016" s="94" t="s">
        <v>1000</v>
      </c>
      <c r="D1016" s="1649" t="s">
        <v>1029</v>
      </c>
    </row>
    <row r="1017" spans="3:4">
      <c r="C1017" s="94" t="s">
        <v>1000</v>
      </c>
      <c r="D1017" s="1649" t="s">
        <v>1028</v>
      </c>
    </row>
    <row r="1018" spans="3:4">
      <c r="C1018" s="94" t="s">
        <v>1000</v>
      </c>
      <c r="D1018" s="1649" t="s">
        <v>1027</v>
      </c>
    </row>
    <row r="1019" spans="3:4">
      <c r="C1019" s="94" t="s">
        <v>1000</v>
      </c>
      <c r="D1019" s="1649" t="s">
        <v>1026</v>
      </c>
    </row>
    <row r="1020" spans="3:4">
      <c r="C1020" s="94" t="s">
        <v>1000</v>
      </c>
      <c r="D1020" s="1649" t="s">
        <v>1025</v>
      </c>
    </row>
    <row r="1021" spans="3:4">
      <c r="C1021" s="94" t="s">
        <v>1000</v>
      </c>
      <c r="D1021" s="1649" t="s">
        <v>1024</v>
      </c>
    </row>
    <row r="1022" spans="3:4">
      <c r="C1022" s="94" t="s">
        <v>1000</v>
      </c>
      <c r="D1022" s="1649" t="s">
        <v>1023</v>
      </c>
    </row>
    <row r="1023" spans="3:4">
      <c r="C1023" s="94" t="s">
        <v>1000</v>
      </c>
      <c r="D1023" s="1649" t="s">
        <v>1022</v>
      </c>
    </row>
    <row r="1024" spans="3:4">
      <c r="C1024" s="94" t="s">
        <v>1000</v>
      </c>
      <c r="D1024" s="1649" t="s">
        <v>1021</v>
      </c>
    </row>
    <row r="1025" spans="3:4">
      <c r="C1025" s="94" t="s">
        <v>1000</v>
      </c>
      <c r="D1025" s="1649" t="s">
        <v>1020</v>
      </c>
    </row>
    <row r="1026" spans="3:4">
      <c r="C1026" s="94" t="s">
        <v>1000</v>
      </c>
      <c r="D1026" s="1649" t="s">
        <v>1019</v>
      </c>
    </row>
    <row r="1027" spans="3:4">
      <c r="C1027" s="94" t="s">
        <v>1000</v>
      </c>
      <c r="D1027" s="1649" t="s">
        <v>1018</v>
      </c>
    </row>
    <row r="1028" spans="3:4">
      <c r="C1028" s="94" t="s">
        <v>1000</v>
      </c>
      <c r="D1028" s="1649" t="s">
        <v>1017</v>
      </c>
    </row>
    <row r="1029" spans="3:4">
      <c r="C1029" s="94" t="s">
        <v>1000</v>
      </c>
      <c r="D1029" s="1649" t="s">
        <v>1016</v>
      </c>
    </row>
    <row r="1030" spans="3:4">
      <c r="C1030" s="94" t="s">
        <v>1000</v>
      </c>
      <c r="D1030" s="1649" t="s">
        <v>1015</v>
      </c>
    </row>
    <row r="1031" spans="3:4">
      <c r="C1031" s="94" t="s">
        <v>1000</v>
      </c>
      <c r="D1031" s="1649" t="s">
        <v>1014</v>
      </c>
    </row>
    <row r="1032" spans="3:4">
      <c r="C1032" s="94" t="s">
        <v>1000</v>
      </c>
      <c r="D1032" s="1649" t="s">
        <v>1013</v>
      </c>
    </row>
    <row r="1033" spans="3:4">
      <c r="C1033" s="94" t="s">
        <v>1000</v>
      </c>
      <c r="D1033" s="1649" t="s">
        <v>1012</v>
      </c>
    </row>
    <row r="1034" spans="3:4">
      <c r="C1034" s="94" t="s">
        <v>1000</v>
      </c>
      <c r="D1034" s="1649" t="s">
        <v>1011</v>
      </c>
    </row>
    <row r="1035" spans="3:4">
      <c r="C1035" s="94" t="s">
        <v>1000</v>
      </c>
      <c r="D1035" s="1649" t="s">
        <v>1010</v>
      </c>
    </row>
    <row r="1036" spans="3:4">
      <c r="C1036" s="94" t="s">
        <v>1000</v>
      </c>
      <c r="D1036" s="1649" t="s">
        <v>1009</v>
      </c>
    </row>
    <row r="1037" spans="3:4">
      <c r="C1037" s="94" t="s">
        <v>1000</v>
      </c>
      <c r="D1037" s="1649" t="s">
        <v>1008</v>
      </c>
    </row>
    <row r="1038" spans="3:4">
      <c r="C1038" s="94" t="s">
        <v>1000</v>
      </c>
      <c r="D1038" s="1649" t="s">
        <v>1007</v>
      </c>
    </row>
    <row r="1039" spans="3:4">
      <c r="C1039" s="94" t="s">
        <v>1000</v>
      </c>
      <c r="D1039" s="1649" t="s">
        <v>1006</v>
      </c>
    </row>
    <row r="1040" spans="3:4">
      <c r="C1040" s="94" t="s">
        <v>1000</v>
      </c>
      <c r="D1040" s="1649" t="s">
        <v>1005</v>
      </c>
    </row>
    <row r="1041" spans="3:4">
      <c r="C1041" s="94" t="s">
        <v>1000</v>
      </c>
      <c r="D1041" s="1649" t="s">
        <v>785</v>
      </c>
    </row>
    <row r="1042" spans="3:4">
      <c r="C1042" s="94" t="s">
        <v>1000</v>
      </c>
      <c r="D1042" s="1649" t="s">
        <v>1004</v>
      </c>
    </row>
    <row r="1043" spans="3:4">
      <c r="C1043" s="94" t="s">
        <v>1000</v>
      </c>
      <c r="D1043" s="1649" t="s">
        <v>1003</v>
      </c>
    </row>
    <row r="1044" spans="3:4">
      <c r="C1044" s="94" t="s">
        <v>1000</v>
      </c>
      <c r="D1044" s="1649" t="s">
        <v>1002</v>
      </c>
    </row>
    <row r="1045" spans="3:4">
      <c r="C1045" s="94" t="s">
        <v>1000</v>
      </c>
      <c r="D1045" s="1649" t="s">
        <v>1001</v>
      </c>
    </row>
    <row r="1046" spans="3:4">
      <c r="C1046" s="94" t="s">
        <v>1000</v>
      </c>
      <c r="D1046" s="1649" t="s">
        <v>999</v>
      </c>
    </row>
    <row r="1047" spans="3:4">
      <c r="C1047" s="94" t="s">
        <v>971</v>
      </c>
      <c r="D1047" s="1649" t="s">
        <v>998</v>
      </c>
    </row>
    <row r="1048" spans="3:4">
      <c r="C1048" s="94" t="s">
        <v>971</v>
      </c>
      <c r="D1048" s="1649" t="s">
        <v>997</v>
      </c>
    </row>
    <row r="1049" spans="3:4">
      <c r="C1049" s="94" t="s">
        <v>971</v>
      </c>
      <c r="D1049" s="1649" t="s">
        <v>996</v>
      </c>
    </row>
    <row r="1050" spans="3:4">
      <c r="C1050" s="94" t="s">
        <v>971</v>
      </c>
      <c r="D1050" s="1649" t="s">
        <v>995</v>
      </c>
    </row>
    <row r="1051" spans="3:4">
      <c r="C1051" s="94" t="s">
        <v>971</v>
      </c>
      <c r="D1051" s="1649" t="s">
        <v>994</v>
      </c>
    </row>
    <row r="1052" spans="3:4">
      <c r="C1052" s="94" t="s">
        <v>971</v>
      </c>
      <c r="D1052" s="1649" t="s">
        <v>993</v>
      </c>
    </row>
    <row r="1053" spans="3:4">
      <c r="C1053" s="94" t="s">
        <v>971</v>
      </c>
      <c r="D1053" s="1649" t="s">
        <v>992</v>
      </c>
    </row>
    <row r="1054" spans="3:4">
      <c r="C1054" s="94" t="s">
        <v>971</v>
      </c>
      <c r="D1054" s="1649" t="s">
        <v>991</v>
      </c>
    </row>
    <row r="1055" spans="3:4">
      <c r="C1055" s="94" t="s">
        <v>971</v>
      </c>
      <c r="D1055" s="1649" t="s">
        <v>990</v>
      </c>
    </row>
    <row r="1056" spans="3:4">
      <c r="C1056" s="94" t="s">
        <v>971</v>
      </c>
      <c r="D1056" s="1649" t="s">
        <v>989</v>
      </c>
    </row>
    <row r="1057" spans="3:4">
      <c r="C1057" s="94" t="s">
        <v>971</v>
      </c>
      <c r="D1057" s="1649" t="s">
        <v>988</v>
      </c>
    </row>
    <row r="1058" spans="3:4">
      <c r="C1058" s="94" t="s">
        <v>971</v>
      </c>
      <c r="D1058" s="1649" t="s">
        <v>987</v>
      </c>
    </row>
    <row r="1059" spans="3:4">
      <c r="C1059" s="94" t="s">
        <v>971</v>
      </c>
      <c r="D1059" s="1649" t="s">
        <v>986</v>
      </c>
    </row>
    <row r="1060" spans="3:4">
      <c r="C1060" s="94" t="s">
        <v>971</v>
      </c>
      <c r="D1060" s="1649" t="s">
        <v>985</v>
      </c>
    </row>
    <row r="1061" spans="3:4">
      <c r="C1061" s="94" t="s">
        <v>971</v>
      </c>
      <c r="D1061" s="1649" t="s">
        <v>984</v>
      </c>
    </row>
    <row r="1062" spans="3:4">
      <c r="C1062" s="94" t="s">
        <v>971</v>
      </c>
      <c r="D1062" s="1649" t="s">
        <v>983</v>
      </c>
    </row>
    <row r="1063" spans="3:4">
      <c r="C1063" s="94" t="s">
        <v>971</v>
      </c>
      <c r="D1063" s="1649" t="s">
        <v>982</v>
      </c>
    </row>
    <row r="1064" spans="3:4">
      <c r="C1064" s="94" t="s">
        <v>971</v>
      </c>
      <c r="D1064" s="1649" t="s">
        <v>2428</v>
      </c>
    </row>
    <row r="1065" spans="3:4">
      <c r="C1065" s="94" t="s">
        <v>971</v>
      </c>
      <c r="D1065" s="1649" t="s">
        <v>981</v>
      </c>
    </row>
    <row r="1066" spans="3:4">
      <c r="C1066" s="94" t="s">
        <v>971</v>
      </c>
      <c r="D1066" s="1649" t="s">
        <v>980</v>
      </c>
    </row>
    <row r="1067" spans="3:4">
      <c r="C1067" s="94" t="s">
        <v>971</v>
      </c>
      <c r="D1067" s="1649" t="s">
        <v>979</v>
      </c>
    </row>
    <row r="1068" spans="3:4">
      <c r="C1068" s="94" t="s">
        <v>971</v>
      </c>
      <c r="D1068" s="1649" t="s">
        <v>978</v>
      </c>
    </row>
    <row r="1069" spans="3:4">
      <c r="C1069" s="94" t="s">
        <v>971</v>
      </c>
      <c r="D1069" s="1649" t="s">
        <v>977</v>
      </c>
    </row>
    <row r="1070" spans="3:4">
      <c r="C1070" s="94" t="s">
        <v>971</v>
      </c>
      <c r="D1070" s="1649" t="s">
        <v>976</v>
      </c>
    </row>
    <row r="1071" spans="3:4">
      <c r="C1071" s="94" t="s">
        <v>971</v>
      </c>
      <c r="D1071" s="1649" t="s">
        <v>975</v>
      </c>
    </row>
    <row r="1072" spans="3:4">
      <c r="C1072" s="94" t="s">
        <v>971</v>
      </c>
      <c r="D1072" s="1649" t="s">
        <v>974</v>
      </c>
    </row>
    <row r="1073" spans="3:4">
      <c r="C1073" s="94" t="s">
        <v>971</v>
      </c>
      <c r="D1073" s="1649" t="s">
        <v>973</v>
      </c>
    </row>
    <row r="1074" spans="3:4">
      <c r="C1074" s="94" t="s">
        <v>971</v>
      </c>
      <c r="D1074" s="1649" t="s">
        <v>972</v>
      </c>
    </row>
    <row r="1075" spans="3:4">
      <c r="C1075" s="94" t="s">
        <v>971</v>
      </c>
      <c r="D1075" s="1649" t="s">
        <v>970</v>
      </c>
    </row>
    <row r="1076" spans="3:4">
      <c r="C1076" s="94" t="s">
        <v>952</v>
      </c>
      <c r="D1076" s="1649" t="s">
        <v>969</v>
      </c>
    </row>
    <row r="1077" spans="3:4">
      <c r="C1077" s="94" t="s">
        <v>952</v>
      </c>
      <c r="D1077" s="1649" t="s">
        <v>968</v>
      </c>
    </row>
    <row r="1078" spans="3:4">
      <c r="C1078" s="94" t="s">
        <v>952</v>
      </c>
      <c r="D1078" s="1649" t="s">
        <v>967</v>
      </c>
    </row>
    <row r="1079" spans="3:4">
      <c r="C1079" s="94" t="s">
        <v>952</v>
      </c>
      <c r="D1079" s="1649" t="s">
        <v>966</v>
      </c>
    </row>
    <row r="1080" spans="3:4">
      <c r="C1080" s="94" t="s">
        <v>952</v>
      </c>
      <c r="D1080" s="1649" t="s">
        <v>965</v>
      </c>
    </row>
    <row r="1081" spans="3:4">
      <c r="C1081" s="94" t="s">
        <v>952</v>
      </c>
      <c r="D1081" s="1649" t="s">
        <v>964</v>
      </c>
    </row>
    <row r="1082" spans="3:4">
      <c r="C1082" s="94" t="s">
        <v>952</v>
      </c>
      <c r="D1082" s="1649" t="s">
        <v>963</v>
      </c>
    </row>
    <row r="1083" spans="3:4">
      <c r="C1083" s="94" t="s">
        <v>952</v>
      </c>
      <c r="D1083" s="1649" t="s">
        <v>962</v>
      </c>
    </row>
    <row r="1084" spans="3:4">
      <c r="C1084" s="94" t="s">
        <v>952</v>
      </c>
      <c r="D1084" s="1649" t="s">
        <v>961</v>
      </c>
    </row>
    <row r="1085" spans="3:4">
      <c r="C1085" s="94" t="s">
        <v>952</v>
      </c>
      <c r="D1085" s="1649" t="s">
        <v>960</v>
      </c>
    </row>
    <row r="1086" spans="3:4">
      <c r="C1086" s="94" t="s">
        <v>952</v>
      </c>
      <c r="D1086" s="1649" t="s">
        <v>959</v>
      </c>
    </row>
    <row r="1087" spans="3:4">
      <c r="C1087" s="94" t="s">
        <v>952</v>
      </c>
      <c r="D1087" s="1649" t="s">
        <v>958</v>
      </c>
    </row>
    <row r="1088" spans="3:4">
      <c r="C1088" s="94" t="s">
        <v>952</v>
      </c>
      <c r="D1088" s="1649" t="s">
        <v>957</v>
      </c>
    </row>
    <row r="1089" spans="3:4">
      <c r="C1089" s="94" t="s">
        <v>952</v>
      </c>
      <c r="D1089" s="1649" t="s">
        <v>2439</v>
      </c>
    </row>
    <row r="1090" spans="3:4">
      <c r="C1090" s="94" t="s">
        <v>952</v>
      </c>
      <c r="D1090" s="1649" t="s">
        <v>956</v>
      </c>
    </row>
    <row r="1091" spans="3:4">
      <c r="C1091" s="94" t="s">
        <v>952</v>
      </c>
      <c r="D1091" s="1649" t="s">
        <v>955</v>
      </c>
    </row>
    <row r="1092" spans="3:4">
      <c r="C1092" s="94" t="s">
        <v>952</v>
      </c>
      <c r="D1092" s="1649" t="s">
        <v>954</v>
      </c>
    </row>
    <row r="1093" spans="3:4">
      <c r="C1093" s="94" t="s">
        <v>952</v>
      </c>
      <c r="D1093" s="1649" t="s">
        <v>953</v>
      </c>
    </row>
    <row r="1094" spans="3:4">
      <c r="C1094" s="94" t="s">
        <v>952</v>
      </c>
      <c r="D1094" s="1649" t="s">
        <v>951</v>
      </c>
    </row>
    <row r="1095" spans="3:4">
      <c r="C1095" s="94" t="s">
        <v>925</v>
      </c>
      <c r="D1095" s="1649" t="s">
        <v>950</v>
      </c>
    </row>
    <row r="1096" spans="3:4">
      <c r="C1096" s="94" t="s">
        <v>925</v>
      </c>
      <c r="D1096" s="1649" t="s">
        <v>949</v>
      </c>
    </row>
    <row r="1097" spans="3:4">
      <c r="C1097" s="94" t="s">
        <v>925</v>
      </c>
      <c r="D1097" s="1649" t="s">
        <v>948</v>
      </c>
    </row>
    <row r="1098" spans="3:4">
      <c r="C1098" s="94" t="s">
        <v>925</v>
      </c>
      <c r="D1098" s="1649" t="s">
        <v>947</v>
      </c>
    </row>
    <row r="1099" spans="3:4">
      <c r="C1099" s="94" t="s">
        <v>925</v>
      </c>
      <c r="D1099" s="1649" t="s">
        <v>946</v>
      </c>
    </row>
    <row r="1100" spans="3:4">
      <c r="C1100" s="94" t="s">
        <v>925</v>
      </c>
      <c r="D1100" s="1649" t="s">
        <v>945</v>
      </c>
    </row>
    <row r="1101" spans="3:4">
      <c r="C1101" s="94" t="s">
        <v>925</v>
      </c>
      <c r="D1101" s="1649" t="s">
        <v>944</v>
      </c>
    </row>
    <row r="1102" spans="3:4">
      <c r="C1102" s="94" t="s">
        <v>925</v>
      </c>
      <c r="D1102" s="1649" t="s">
        <v>943</v>
      </c>
    </row>
    <row r="1103" spans="3:4">
      <c r="C1103" s="94" t="s">
        <v>925</v>
      </c>
      <c r="D1103" s="1649" t="s">
        <v>942</v>
      </c>
    </row>
    <row r="1104" spans="3:4">
      <c r="C1104" s="94" t="s">
        <v>925</v>
      </c>
      <c r="D1104" s="1649" t="s">
        <v>941</v>
      </c>
    </row>
    <row r="1105" spans="3:4">
      <c r="C1105" s="94" t="s">
        <v>925</v>
      </c>
      <c r="D1105" s="1649" t="s">
        <v>940</v>
      </c>
    </row>
    <row r="1106" spans="3:4">
      <c r="C1106" s="94" t="s">
        <v>925</v>
      </c>
      <c r="D1106" s="1649" t="s">
        <v>939</v>
      </c>
    </row>
    <row r="1107" spans="3:4">
      <c r="C1107" s="94" t="s">
        <v>925</v>
      </c>
      <c r="D1107" s="1649" t="s">
        <v>938</v>
      </c>
    </row>
    <row r="1108" spans="3:4">
      <c r="C1108" s="94" t="s">
        <v>925</v>
      </c>
      <c r="D1108" s="1649" t="s">
        <v>937</v>
      </c>
    </row>
    <row r="1109" spans="3:4">
      <c r="C1109" s="94" t="s">
        <v>925</v>
      </c>
      <c r="D1109" s="1649" t="s">
        <v>936</v>
      </c>
    </row>
    <row r="1110" spans="3:4">
      <c r="C1110" s="94" t="s">
        <v>925</v>
      </c>
      <c r="D1110" s="1649" t="s">
        <v>935</v>
      </c>
    </row>
    <row r="1111" spans="3:4">
      <c r="C1111" s="94" t="s">
        <v>925</v>
      </c>
      <c r="D1111" s="1649" t="s">
        <v>934</v>
      </c>
    </row>
    <row r="1112" spans="3:4">
      <c r="C1112" s="94" t="s">
        <v>925</v>
      </c>
      <c r="D1112" s="1649" t="s">
        <v>933</v>
      </c>
    </row>
    <row r="1113" spans="3:4">
      <c r="C1113" s="94" t="s">
        <v>925</v>
      </c>
      <c r="D1113" s="1649" t="s">
        <v>932</v>
      </c>
    </row>
    <row r="1114" spans="3:4">
      <c r="C1114" s="94" t="s">
        <v>925</v>
      </c>
      <c r="D1114" s="1649" t="s">
        <v>931</v>
      </c>
    </row>
    <row r="1115" spans="3:4">
      <c r="C1115" s="94" t="s">
        <v>925</v>
      </c>
      <c r="D1115" s="1649" t="s">
        <v>930</v>
      </c>
    </row>
    <row r="1116" spans="3:4">
      <c r="C1116" s="94" t="s">
        <v>925</v>
      </c>
      <c r="D1116" s="1649" t="s">
        <v>929</v>
      </c>
    </row>
    <row r="1117" spans="3:4">
      <c r="C1117" s="94" t="s">
        <v>925</v>
      </c>
      <c r="D1117" s="1649" t="s">
        <v>928</v>
      </c>
    </row>
    <row r="1118" spans="3:4">
      <c r="C1118" s="94" t="s">
        <v>925</v>
      </c>
      <c r="D1118" s="1649" t="s">
        <v>927</v>
      </c>
    </row>
    <row r="1119" spans="3:4">
      <c r="C1119" s="94" t="s">
        <v>925</v>
      </c>
      <c r="D1119" s="1649" t="s">
        <v>926</v>
      </c>
    </row>
    <row r="1120" spans="3:4">
      <c r="C1120" s="94" t="s">
        <v>925</v>
      </c>
      <c r="D1120" s="1649" t="s">
        <v>924</v>
      </c>
    </row>
    <row r="1121" spans="3:4">
      <c r="C1121" s="94" t="s">
        <v>882</v>
      </c>
      <c r="D1121" s="1649" t="s">
        <v>923</v>
      </c>
    </row>
    <row r="1122" spans="3:4">
      <c r="C1122" s="94" t="s">
        <v>882</v>
      </c>
      <c r="D1122" s="1649" t="s">
        <v>922</v>
      </c>
    </row>
    <row r="1123" spans="3:4">
      <c r="C1123" s="94" t="s">
        <v>882</v>
      </c>
      <c r="D1123" s="1649" t="s">
        <v>921</v>
      </c>
    </row>
    <row r="1124" spans="3:4">
      <c r="C1124" s="94" t="s">
        <v>882</v>
      </c>
      <c r="D1124" s="1649" t="s">
        <v>920</v>
      </c>
    </row>
    <row r="1125" spans="3:4">
      <c r="C1125" s="94" t="s">
        <v>882</v>
      </c>
      <c r="D1125" s="1649" t="s">
        <v>919</v>
      </c>
    </row>
    <row r="1126" spans="3:4">
      <c r="C1126" s="94" t="s">
        <v>882</v>
      </c>
      <c r="D1126" s="1649" t="s">
        <v>918</v>
      </c>
    </row>
    <row r="1127" spans="3:4">
      <c r="C1127" s="94" t="s">
        <v>882</v>
      </c>
      <c r="D1127" s="1649" t="s">
        <v>917</v>
      </c>
    </row>
    <row r="1128" spans="3:4">
      <c r="C1128" s="94" t="s">
        <v>882</v>
      </c>
      <c r="D1128" s="1649" t="s">
        <v>916</v>
      </c>
    </row>
    <row r="1129" spans="3:4">
      <c r="C1129" s="94" t="s">
        <v>882</v>
      </c>
      <c r="D1129" s="1649" t="s">
        <v>915</v>
      </c>
    </row>
    <row r="1130" spans="3:4">
      <c r="C1130" s="94" t="s">
        <v>882</v>
      </c>
      <c r="D1130" s="1649" t="s">
        <v>914</v>
      </c>
    </row>
    <row r="1131" spans="3:4">
      <c r="C1131" s="94" t="s">
        <v>882</v>
      </c>
      <c r="D1131" s="1649" t="s">
        <v>913</v>
      </c>
    </row>
    <row r="1132" spans="3:4">
      <c r="C1132" s="94" t="s">
        <v>882</v>
      </c>
      <c r="D1132" s="1649" t="s">
        <v>912</v>
      </c>
    </row>
    <row r="1133" spans="3:4">
      <c r="C1133" s="94" t="s">
        <v>882</v>
      </c>
      <c r="D1133" s="1649" t="s">
        <v>911</v>
      </c>
    </row>
    <row r="1134" spans="3:4">
      <c r="C1134" s="94" t="s">
        <v>882</v>
      </c>
      <c r="D1134" s="1649" t="s">
        <v>910</v>
      </c>
    </row>
    <row r="1135" spans="3:4">
      <c r="C1135" s="94" t="s">
        <v>882</v>
      </c>
      <c r="D1135" s="1649" t="s">
        <v>909</v>
      </c>
    </row>
    <row r="1136" spans="3:4">
      <c r="C1136" s="94" t="s">
        <v>882</v>
      </c>
      <c r="D1136" s="1649" t="s">
        <v>908</v>
      </c>
    </row>
    <row r="1137" spans="3:4">
      <c r="C1137" s="94" t="s">
        <v>882</v>
      </c>
      <c r="D1137" s="1649" t="s">
        <v>907</v>
      </c>
    </row>
    <row r="1138" spans="3:4">
      <c r="C1138" s="94" t="s">
        <v>882</v>
      </c>
      <c r="D1138" s="1649" t="s">
        <v>906</v>
      </c>
    </row>
    <row r="1139" spans="3:4">
      <c r="C1139" s="94" t="s">
        <v>882</v>
      </c>
      <c r="D1139" s="1649" t="s">
        <v>905</v>
      </c>
    </row>
    <row r="1140" spans="3:4">
      <c r="C1140" s="94" t="s">
        <v>882</v>
      </c>
      <c r="D1140" s="1649" t="s">
        <v>904</v>
      </c>
    </row>
    <row r="1141" spans="3:4">
      <c r="C1141" s="94" t="s">
        <v>882</v>
      </c>
      <c r="D1141" s="1649" t="s">
        <v>903</v>
      </c>
    </row>
    <row r="1142" spans="3:4">
      <c r="C1142" s="94" t="s">
        <v>882</v>
      </c>
      <c r="D1142" s="1649" t="s">
        <v>902</v>
      </c>
    </row>
    <row r="1143" spans="3:4">
      <c r="C1143" s="94" t="s">
        <v>882</v>
      </c>
      <c r="D1143" s="1649" t="s">
        <v>901</v>
      </c>
    </row>
    <row r="1144" spans="3:4">
      <c r="C1144" s="94" t="s">
        <v>882</v>
      </c>
      <c r="D1144" s="1649" t="s">
        <v>900</v>
      </c>
    </row>
    <row r="1145" spans="3:4">
      <c r="C1145" s="94" t="s">
        <v>882</v>
      </c>
      <c r="D1145" s="1649" t="s">
        <v>899</v>
      </c>
    </row>
    <row r="1146" spans="3:4">
      <c r="C1146" s="94" t="s">
        <v>882</v>
      </c>
      <c r="D1146" s="1649" t="s">
        <v>898</v>
      </c>
    </row>
    <row r="1147" spans="3:4">
      <c r="C1147" s="94" t="s">
        <v>882</v>
      </c>
      <c r="D1147" s="1649" t="s">
        <v>897</v>
      </c>
    </row>
    <row r="1148" spans="3:4">
      <c r="C1148" s="94" t="s">
        <v>882</v>
      </c>
      <c r="D1148" s="1649" t="s">
        <v>896</v>
      </c>
    </row>
    <row r="1149" spans="3:4">
      <c r="C1149" s="94" t="s">
        <v>882</v>
      </c>
      <c r="D1149" s="1649" t="s">
        <v>895</v>
      </c>
    </row>
    <row r="1150" spans="3:4">
      <c r="C1150" s="94" t="s">
        <v>882</v>
      </c>
      <c r="D1150" s="1649" t="s">
        <v>894</v>
      </c>
    </row>
    <row r="1151" spans="3:4">
      <c r="C1151" s="94" t="s">
        <v>882</v>
      </c>
      <c r="D1151" s="1649" t="s">
        <v>893</v>
      </c>
    </row>
    <row r="1152" spans="3:4">
      <c r="C1152" s="94" t="s">
        <v>882</v>
      </c>
      <c r="D1152" s="1649" t="s">
        <v>892</v>
      </c>
    </row>
    <row r="1153" spans="3:4">
      <c r="C1153" s="94" t="s">
        <v>882</v>
      </c>
      <c r="D1153" s="1649" t="s">
        <v>891</v>
      </c>
    </row>
    <row r="1154" spans="3:4">
      <c r="C1154" s="94" t="s">
        <v>882</v>
      </c>
      <c r="D1154" s="1649" t="s">
        <v>890</v>
      </c>
    </row>
    <row r="1155" spans="3:4">
      <c r="C1155" s="94" t="s">
        <v>882</v>
      </c>
      <c r="D1155" s="1649" t="s">
        <v>889</v>
      </c>
    </row>
    <row r="1156" spans="3:4">
      <c r="C1156" s="94" t="s">
        <v>882</v>
      </c>
      <c r="D1156" s="1649" t="s">
        <v>888</v>
      </c>
    </row>
    <row r="1157" spans="3:4">
      <c r="C1157" s="94" t="s">
        <v>882</v>
      </c>
      <c r="D1157" s="1649" t="s">
        <v>887</v>
      </c>
    </row>
    <row r="1158" spans="3:4">
      <c r="C1158" s="94" t="s">
        <v>882</v>
      </c>
      <c r="D1158" s="1649" t="s">
        <v>886</v>
      </c>
    </row>
    <row r="1159" spans="3:4">
      <c r="C1159" s="94" t="s">
        <v>882</v>
      </c>
      <c r="D1159" s="1649" t="s">
        <v>885</v>
      </c>
    </row>
    <row r="1160" spans="3:4">
      <c r="C1160" s="94" t="s">
        <v>882</v>
      </c>
      <c r="D1160" s="1649" t="s">
        <v>884</v>
      </c>
    </row>
    <row r="1161" spans="3:4">
      <c r="C1161" s="94" t="s">
        <v>882</v>
      </c>
      <c r="D1161" s="1649" t="s">
        <v>2424</v>
      </c>
    </row>
    <row r="1162" spans="3:4">
      <c r="C1162" s="94" t="s">
        <v>882</v>
      </c>
      <c r="D1162" s="1649" t="s">
        <v>883</v>
      </c>
    </row>
    <row r="1163" spans="3:4">
      <c r="C1163" s="94" t="s">
        <v>882</v>
      </c>
      <c r="D1163" s="1649" t="s">
        <v>881</v>
      </c>
    </row>
    <row r="1164" spans="3:4">
      <c r="C1164" s="94" t="s">
        <v>841</v>
      </c>
      <c r="D1164" s="1649" t="s">
        <v>880</v>
      </c>
    </row>
    <row r="1165" spans="3:4">
      <c r="C1165" s="94" t="s">
        <v>841</v>
      </c>
      <c r="D1165" s="1649" t="s">
        <v>879</v>
      </c>
    </row>
    <row r="1166" spans="3:4">
      <c r="C1166" s="94" t="s">
        <v>841</v>
      </c>
      <c r="D1166" s="1649" t="s">
        <v>878</v>
      </c>
    </row>
    <row r="1167" spans="3:4">
      <c r="C1167" s="94" t="s">
        <v>841</v>
      </c>
      <c r="D1167" s="1649" t="s">
        <v>877</v>
      </c>
    </row>
    <row r="1168" spans="3:4">
      <c r="C1168" s="94" t="s">
        <v>841</v>
      </c>
      <c r="D1168" s="1649" t="s">
        <v>876</v>
      </c>
    </row>
    <row r="1169" spans="3:4">
      <c r="C1169" s="94" t="s">
        <v>841</v>
      </c>
      <c r="D1169" s="1649" t="s">
        <v>875</v>
      </c>
    </row>
    <row r="1170" spans="3:4">
      <c r="C1170" s="94" t="s">
        <v>841</v>
      </c>
      <c r="D1170" s="1649" t="s">
        <v>874</v>
      </c>
    </row>
    <row r="1171" spans="3:4">
      <c r="C1171" s="94" t="s">
        <v>841</v>
      </c>
      <c r="D1171" s="1649" t="s">
        <v>873</v>
      </c>
    </row>
    <row r="1172" spans="3:4">
      <c r="C1172" s="94" t="s">
        <v>841</v>
      </c>
      <c r="D1172" s="1649" t="s">
        <v>872</v>
      </c>
    </row>
    <row r="1173" spans="3:4">
      <c r="C1173" s="94" t="s">
        <v>841</v>
      </c>
      <c r="D1173" s="1649" t="s">
        <v>871</v>
      </c>
    </row>
    <row r="1174" spans="3:4">
      <c r="C1174" s="94" t="s">
        <v>841</v>
      </c>
      <c r="D1174" s="1649" t="s">
        <v>870</v>
      </c>
    </row>
    <row r="1175" spans="3:4">
      <c r="C1175" s="94" t="s">
        <v>841</v>
      </c>
      <c r="D1175" s="1649" t="s">
        <v>869</v>
      </c>
    </row>
    <row r="1176" spans="3:4">
      <c r="C1176" s="94" t="s">
        <v>841</v>
      </c>
      <c r="D1176" s="1649" t="s">
        <v>868</v>
      </c>
    </row>
    <row r="1177" spans="3:4">
      <c r="C1177" s="94" t="s">
        <v>841</v>
      </c>
      <c r="D1177" s="1649" t="s">
        <v>867</v>
      </c>
    </row>
    <row r="1178" spans="3:4">
      <c r="C1178" s="94" t="s">
        <v>841</v>
      </c>
      <c r="D1178" s="1649" t="s">
        <v>866</v>
      </c>
    </row>
    <row r="1179" spans="3:4">
      <c r="C1179" s="94" t="s">
        <v>841</v>
      </c>
      <c r="D1179" s="1649" t="s">
        <v>865</v>
      </c>
    </row>
    <row r="1180" spans="3:4">
      <c r="C1180" s="94" t="s">
        <v>841</v>
      </c>
      <c r="D1180" s="1649" t="s">
        <v>864</v>
      </c>
    </row>
    <row r="1181" spans="3:4">
      <c r="C1181" s="94" t="s">
        <v>841</v>
      </c>
      <c r="D1181" s="1649" t="s">
        <v>863</v>
      </c>
    </row>
    <row r="1182" spans="3:4">
      <c r="C1182" s="94" t="s">
        <v>841</v>
      </c>
      <c r="D1182" s="1649" t="s">
        <v>862</v>
      </c>
    </row>
    <row r="1183" spans="3:4">
      <c r="C1183" s="94" t="s">
        <v>841</v>
      </c>
      <c r="D1183" s="1649" t="s">
        <v>861</v>
      </c>
    </row>
    <row r="1184" spans="3:4">
      <c r="C1184" s="94" t="s">
        <v>841</v>
      </c>
      <c r="D1184" s="1649" t="s">
        <v>860</v>
      </c>
    </row>
    <row r="1185" spans="3:4">
      <c r="C1185" s="94" t="s">
        <v>841</v>
      </c>
      <c r="D1185" s="1649" t="s">
        <v>859</v>
      </c>
    </row>
    <row r="1186" spans="3:4">
      <c r="C1186" s="94" t="s">
        <v>841</v>
      </c>
      <c r="D1186" s="1649" t="s">
        <v>858</v>
      </c>
    </row>
    <row r="1187" spans="3:4">
      <c r="C1187" s="94" t="s">
        <v>841</v>
      </c>
      <c r="D1187" s="1649" t="s">
        <v>857</v>
      </c>
    </row>
    <row r="1188" spans="3:4">
      <c r="C1188" s="94" t="s">
        <v>841</v>
      </c>
      <c r="D1188" s="1649" t="s">
        <v>856</v>
      </c>
    </row>
    <row r="1189" spans="3:4">
      <c r="C1189" s="94" t="s">
        <v>841</v>
      </c>
      <c r="D1189" s="1649" t="s">
        <v>855</v>
      </c>
    </row>
    <row r="1190" spans="3:4">
      <c r="C1190" s="94" t="s">
        <v>841</v>
      </c>
      <c r="D1190" s="1649" t="s">
        <v>854</v>
      </c>
    </row>
    <row r="1191" spans="3:4">
      <c r="C1191" s="94" t="s">
        <v>841</v>
      </c>
      <c r="D1191" s="1649" t="s">
        <v>853</v>
      </c>
    </row>
    <row r="1192" spans="3:4">
      <c r="C1192" s="94" t="s">
        <v>841</v>
      </c>
      <c r="D1192" s="1649" t="s">
        <v>852</v>
      </c>
    </row>
    <row r="1193" spans="3:4">
      <c r="C1193" s="94" t="s">
        <v>841</v>
      </c>
      <c r="D1193" s="1649" t="s">
        <v>851</v>
      </c>
    </row>
    <row r="1194" spans="3:4">
      <c r="C1194" s="94" t="s">
        <v>841</v>
      </c>
      <c r="D1194" s="1649" t="s">
        <v>850</v>
      </c>
    </row>
    <row r="1195" spans="3:4">
      <c r="C1195" s="94" t="s">
        <v>841</v>
      </c>
      <c r="D1195" s="1649" t="s">
        <v>849</v>
      </c>
    </row>
    <row r="1196" spans="3:4">
      <c r="C1196" s="94" t="s">
        <v>841</v>
      </c>
      <c r="D1196" s="1649" t="s">
        <v>848</v>
      </c>
    </row>
    <row r="1197" spans="3:4">
      <c r="C1197" s="94" t="s">
        <v>841</v>
      </c>
      <c r="D1197" s="1649" t="s">
        <v>847</v>
      </c>
    </row>
    <row r="1198" spans="3:4">
      <c r="C1198" s="94" t="s">
        <v>841</v>
      </c>
      <c r="D1198" s="1649" t="s">
        <v>846</v>
      </c>
    </row>
    <row r="1199" spans="3:4">
      <c r="C1199" s="94" t="s">
        <v>841</v>
      </c>
      <c r="D1199" s="1649" t="s">
        <v>845</v>
      </c>
    </row>
    <row r="1200" spans="3:4">
      <c r="C1200" s="94" t="s">
        <v>841</v>
      </c>
      <c r="D1200" s="1649" t="s">
        <v>2440</v>
      </c>
    </row>
    <row r="1201" spans="3:4">
      <c r="C1201" s="94" t="s">
        <v>841</v>
      </c>
      <c r="D1201" s="1649" t="s">
        <v>844</v>
      </c>
    </row>
    <row r="1202" spans="3:4">
      <c r="C1202" s="94" t="s">
        <v>841</v>
      </c>
      <c r="D1202" s="1649" t="s">
        <v>843</v>
      </c>
    </row>
    <row r="1203" spans="3:4">
      <c r="C1203" s="94" t="s">
        <v>841</v>
      </c>
      <c r="D1203" s="1649" t="s">
        <v>842</v>
      </c>
    </row>
    <row r="1204" spans="3:4">
      <c r="C1204" s="94" t="s">
        <v>841</v>
      </c>
      <c r="D1204" s="1649" t="s">
        <v>840</v>
      </c>
    </row>
    <row r="1205" spans="3:4">
      <c r="C1205" s="94" t="s">
        <v>802</v>
      </c>
      <c r="D1205" s="1649" t="s">
        <v>839</v>
      </c>
    </row>
    <row r="1206" spans="3:4">
      <c r="C1206" s="94" t="s">
        <v>802</v>
      </c>
      <c r="D1206" s="1649" t="s">
        <v>838</v>
      </c>
    </row>
    <row r="1207" spans="3:4">
      <c r="C1207" s="94" t="s">
        <v>802</v>
      </c>
      <c r="D1207" s="1649" t="s">
        <v>837</v>
      </c>
    </row>
    <row r="1208" spans="3:4">
      <c r="C1208" s="94" t="s">
        <v>802</v>
      </c>
      <c r="D1208" s="1649" t="s">
        <v>836</v>
      </c>
    </row>
    <row r="1209" spans="3:4">
      <c r="C1209" s="94" t="s">
        <v>802</v>
      </c>
      <c r="D1209" s="1649" t="s">
        <v>835</v>
      </c>
    </row>
    <row r="1210" spans="3:4">
      <c r="C1210" s="94" t="s">
        <v>802</v>
      </c>
      <c r="D1210" s="1649" t="s">
        <v>834</v>
      </c>
    </row>
    <row r="1211" spans="3:4">
      <c r="C1211" s="94" t="s">
        <v>802</v>
      </c>
      <c r="D1211" s="1649" t="s">
        <v>833</v>
      </c>
    </row>
    <row r="1212" spans="3:4">
      <c r="C1212" s="94" t="s">
        <v>802</v>
      </c>
      <c r="D1212" s="1649" t="s">
        <v>832</v>
      </c>
    </row>
    <row r="1213" spans="3:4">
      <c r="C1213" s="94" t="s">
        <v>802</v>
      </c>
      <c r="D1213" s="1649" t="s">
        <v>831</v>
      </c>
    </row>
    <row r="1214" spans="3:4">
      <c r="C1214" s="94" t="s">
        <v>802</v>
      </c>
      <c r="D1214" s="1649" t="s">
        <v>830</v>
      </c>
    </row>
    <row r="1215" spans="3:4">
      <c r="C1215" s="94" t="s">
        <v>802</v>
      </c>
      <c r="D1215" s="1649" t="s">
        <v>829</v>
      </c>
    </row>
    <row r="1216" spans="3:4">
      <c r="C1216" s="94" t="s">
        <v>802</v>
      </c>
      <c r="D1216" s="1649" t="s">
        <v>828</v>
      </c>
    </row>
    <row r="1217" spans="3:4">
      <c r="C1217" s="94" t="s">
        <v>802</v>
      </c>
      <c r="D1217" s="1649" t="s">
        <v>827</v>
      </c>
    </row>
    <row r="1218" spans="3:4">
      <c r="C1218" s="94" t="s">
        <v>802</v>
      </c>
      <c r="D1218" s="1649" t="s">
        <v>826</v>
      </c>
    </row>
    <row r="1219" spans="3:4">
      <c r="C1219" s="94" t="s">
        <v>802</v>
      </c>
      <c r="D1219" s="1649" t="s">
        <v>825</v>
      </c>
    </row>
    <row r="1220" spans="3:4">
      <c r="C1220" s="94" t="s">
        <v>802</v>
      </c>
      <c r="D1220" s="1649" t="s">
        <v>824</v>
      </c>
    </row>
    <row r="1221" spans="3:4">
      <c r="C1221" s="94" t="s">
        <v>802</v>
      </c>
      <c r="D1221" s="1649" t="s">
        <v>823</v>
      </c>
    </row>
    <row r="1222" spans="3:4">
      <c r="C1222" s="94" t="s">
        <v>802</v>
      </c>
      <c r="D1222" s="1649" t="s">
        <v>2430</v>
      </c>
    </row>
    <row r="1223" spans="3:4">
      <c r="C1223" s="94" t="s">
        <v>802</v>
      </c>
      <c r="D1223" s="1649" t="s">
        <v>822</v>
      </c>
    </row>
    <row r="1224" spans="3:4">
      <c r="C1224" s="94" t="s">
        <v>802</v>
      </c>
      <c r="D1224" s="1649" t="s">
        <v>821</v>
      </c>
    </row>
    <row r="1225" spans="3:4">
      <c r="C1225" s="94" t="s">
        <v>802</v>
      </c>
      <c r="D1225" s="1649" t="s">
        <v>820</v>
      </c>
    </row>
    <row r="1226" spans="3:4">
      <c r="C1226" s="94" t="s">
        <v>802</v>
      </c>
      <c r="D1226" s="1649" t="s">
        <v>819</v>
      </c>
    </row>
    <row r="1227" spans="3:4">
      <c r="C1227" s="94" t="s">
        <v>802</v>
      </c>
      <c r="D1227" s="1649" t="s">
        <v>818</v>
      </c>
    </row>
    <row r="1228" spans="3:4">
      <c r="C1228" s="94" t="s">
        <v>802</v>
      </c>
      <c r="D1228" s="1649" t="s">
        <v>817</v>
      </c>
    </row>
    <row r="1229" spans="3:4">
      <c r="C1229" s="94" t="s">
        <v>802</v>
      </c>
      <c r="D1229" s="1649" t="s">
        <v>816</v>
      </c>
    </row>
    <row r="1230" spans="3:4">
      <c r="C1230" s="94" t="s">
        <v>802</v>
      </c>
      <c r="D1230" s="1649" t="s">
        <v>815</v>
      </c>
    </row>
    <row r="1231" spans="3:4">
      <c r="C1231" s="94" t="s">
        <v>802</v>
      </c>
      <c r="D1231" s="1649" t="s">
        <v>814</v>
      </c>
    </row>
    <row r="1232" spans="3:4">
      <c r="C1232" s="94" t="s">
        <v>802</v>
      </c>
      <c r="D1232" s="1649" t="s">
        <v>813</v>
      </c>
    </row>
    <row r="1233" spans="3:4">
      <c r="C1233" s="94" t="s">
        <v>802</v>
      </c>
      <c r="D1233" s="1649" t="s">
        <v>812</v>
      </c>
    </row>
    <row r="1234" spans="3:4">
      <c r="C1234" s="94" t="s">
        <v>802</v>
      </c>
      <c r="D1234" s="1649" t="s">
        <v>811</v>
      </c>
    </row>
    <row r="1235" spans="3:4">
      <c r="C1235" s="94" t="s">
        <v>802</v>
      </c>
      <c r="D1235" s="1649" t="s">
        <v>810</v>
      </c>
    </row>
    <row r="1236" spans="3:4">
      <c r="C1236" s="94" t="s">
        <v>802</v>
      </c>
      <c r="D1236" s="1649" t="s">
        <v>809</v>
      </c>
    </row>
    <row r="1237" spans="3:4">
      <c r="C1237" s="94" t="s">
        <v>802</v>
      </c>
      <c r="D1237" s="1649" t="s">
        <v>808</v>
      </c>
    </row>
    <row r="1238" spans="3:4">
      <c r="C1238" s="94" t="s">
        <v>802</v>
      </c>
      <c r="D1238" s="1649" t="s">
        <v>807</v>
      </c>
    </row>
    <row r="1239" spans="3:4">
      <c r="C1239" s="94" t="s">
        <v>802</v>
      </c>
      <c r="D1239" s="1649" t="s">
        <v>806</v>
      </c>
    </row>
    <row r="1240" spans="3:4">
      <c r="C1240" s="94" t="s">
        <v>802</v>
      </c>
      <c r="D1240" s="1649" t="s">
        <v>805</v>
      </c>
    </row>
    <row r="1241" spans="3:4">
      <c r="C1241" s="94" t="s">
        <v>802</v>
      </c>
      <c r="D1241" s="1649" t="s">
        <v>804</v>
      </c>
    </row>
    <row r="1242" spans="3:4">
      <c r="C1242" s="94" t="s">
        <v>802</v>
      </c>
      <c r="D1242" s="1649" t="s">
        <v>803</v>
      </c>
    </row>
    <row r="1243" spans="3:4">
      <c r="C1243" s="94" t="s">
        <v>802</v>
      </c>
      <c r="D1243" s="1649" t="s">
        <v>801</v>
      </c>
    </row>
    <row r="1244" spans="3:4">
      <c r="C1244" s="94" t="s">
        <v>772</v>
      </c>
      <c r="D1244" s="1649" t="s">
        <v>800</v>
      </c>
    </row>
    <row r="1245" spans="3:4">
      <c r="C1245" s="94" t="s">
        <v>772</v>
      </c>
      <c r="D1245" s="1649" t="s">
        <v>799</v>
      </c>
    </row>
    <row r="1246" spans="3:4">
      <c r="C1246" s="94" t="s">
        <v>772</v>
      </c>
      <c r="D1246" s="1649" t="s">
        <v>798</v>
      </c>
    </row>
    <row r="1247" spans="3:4">
      <c r="C1247" s="94" t="s">
        <v>772</v>
      </c>
      <c r="D1247" s="1649" t="s">
        <v>797</v>
      </c>
    </row>
    <row r="1248" spans="3:4">
      <c r="C1248" s="94" t="s">
        <v>772</v>
      </c>
      <c r="D1248" s="1649" t="s">
        <v>796</v>
      </c>
    </row>
    <row r="1249" spans="3:4">
      <c r="C1249" s="94" t="s">
        <v>772</v>
      </c>
      <c r="D1249" s="1649" t="s">
        <v>795</v>
      </c>
    </row>
    <row r="1250" spans="3:4">
      <c r="C1250" s="94" t="s">
        <v>772</v>
      </c>
      <c r="D1250" s="1649" t="s">
        <v>794</v>
      </c>
    </row>
    <row r="1251" spans="3:4">
      <c r="C1251" s="94" t="s">
        <v>772</v>
      </c>
      <c r="D1251" s="1649" t="s">
        <v>793</v>
      </c>
    </row>
    <row r="1252" spans="3:4">
      <c r="C1252" s="94" t="s">
        <v>772</v>
      </c>
      <c r="D1252" s="1649" t="s">
        <v>792</v>
      </c>
    </row>
    <row r="1253" spans="3:4">
      <c r="C1253" s="94" t="s">
        <v>772</v>
      </c>
      <c r="D1253" s="1649" t="s">
        <v>791</v>
      </c>
    </row>
    <row r="1254" spans="3:4">
      <c r="C1254" s="94" t="s">
        <v>772</v>
      </c>
      <c r="D1254" s="1649" t="s">
        <v>790</v>
      </c>
    </row>
    <row r="1255" spans="3:4">
      <c r="C1255" s="94" t="s">
        <v>772</v>
      </c>
      <c r="D1255" s="1649" t="s">
        <v>789</v>
      </c>
    </row>
    <row r="1256" spans="3:4">
      <c r="C1256" s="94" t="s">
        <v>772</v>
      </c>
      <c r="D1256" s="1649" t="s">
        <v>788</v>
      </c>
    </row>
    <row r="1257" spans="3:4">
      <c r="C1257" s="94" t="s">
        <v>772</v>
      </c>
      <c r="D1257" s="1649" t="s">
        <v>787</v>
      </c>
    </row>
    <row r="1258" spans="3:4">
      <c r="C1258" s="94" t="s">
        <v>772</v>
      </c>
      <c r="D1258" s="1649" t="s">
        <v>515</v>
      </c>
    </row>
    <row r="1259" spans="3:4">
      <c r="C1259" s="94" t="s">
        <v>772</v>
      </c>
      <c r="D1259" s="1649" t="s">
        <v>786</v>
      </c>
    </row>
    <row r="1260" spans="3:4">
      <c r="C1260" s="94" t="s">
        <v>772</v>
      </c>
      <c r="D1260" s="1649" t="s">
        <v>785</v>
      </c>
    </row>
    <row r="1261" spans="3:4">
      <c r="C1261" s="94" t="s">
        <v>772</v>
      </c>
      <c r="D1261" s="1649" t="s">
        <v>784</v>
      </c>
    </row>
    <row r="1262" spans="3:4">
      <c r="C1262" s="94" t="s">
        <v>772</v>
      </c>
      <c r="D1262" s="1649" t="s">
        <v>783</v>
      </c>
    </row>
    <row r="1263" spans="3:4">
      <c r="C1263" s="94" t="s">
        <v>772</v>
      </c>
      <c r="D1263" s="1649" t="s">
        <v>782</v>
      </c>
    </row>
    <row r="1264" spans="3:4">
      <c r="C1264" s="94" t="s">
        <v>772</v>
      </c>
      <c r="D1264" s="1649" t="s">
        <v>781</v>
      </c>
    </row>
    <row r="1265" spans="3:4">
      <c r="C1265" s="94" t="s">
        <v>772</v>
      </c>
      <c r="D1265" s="1649" t="s">
        <v>780</v>
      </c>
    </row>
    <row r="1266" spans="3:4">
      <c r="C1266" s="94" t="s">
        <v>772</v>
      </c>
      <c r="D1266" s="1649" t="s">
        <v>779</v>
      </c>
    </row>
    <row r="1267" spans="3:4">
      <c r="C1267" s="94" t="s">
        <v>772</v>
      </c>
      <c r="D1267" s="1649" t="s">
        <v>778</v>
      </c>
    </row>
    <row r="1268" spans="3:4">
      <c r="C1268" s="94" t="s">
        <v>772</v>
      </c>
      <c r="D1268" s="1649" t="s">
        <v>777</v>
      </c>
    </row>
    <row r="1269" spans="3:4">
      <c r="C1269" s="94" t="s">
        <v>772</v>
      </c>
      <c r="D1269" s="1649" t="s">
        <v>776</v>
      </c>
    </row>
    <row r="1270" spans="3:4">
      <c r="C1270" s="94" t="s">
        <v>772</v>
      </c>
      <c r="D1270" s="1649" t="s">
        <v>775</v>
      </c>
    </row>
    <row r="1271" spans="3:4">
      <c r="C1271" s="94" t="s">
        <v>772</v>
      </c>
      <c r="D1271" s="1649" t="s">
        <v>774</v>
      </c>
    </row>
    <row r="1272" spans="3:4">
      <c r="C1272" s="94" t="s">
        <v>772</v>
      </c>
      <c r="D1272" s="1649" t="s">
        <v>773</v>
      </c>
    </row>
    <row r="1273" spans="3:4">
      <c r="C1273" s="94" t="s">
        <v>772</v>
      </c>
      <c r="D1273" s="1649" t="s">
        <v>771</v>
      </c>
    </row>
    <row r="1274" spans="3:4">
      <c r="C1274" s="94" t="s">
        <v>754</v>
      </c>
      <c r="D1274" s="1649" t="s">
        <v>770</v>
      </c>
    </row>
    <row r="1275" spans="3:4">
      <c r="C1275" s="94" t="s">
        <v>754</v>
      </c>
      <c r="D1275" s="1649" t="s">
        <v>769</v>
      </c>
    </row>
    <row r="1276" spans="3:4">
      <c r="C1276" s="94" t="s">
        <v>754</v>
      </c>
      <c r="D1276" s="1649" t="s">
        <v>768</v>
      </c>
    </row>
    <row r="1277" spans="3:4">
      <c r="C1277" s="94" t="s">
        <v>754</v>
      </c>
      <c r="D1277" s="1649" t="s">
        <v>767</v>
      </c>
    </row>
    <row r="1278" spans="3:4">
      <c r="C1278" s="94" t="s">
        <v>754</v>
      </c>
      <c r="D1278" s="1649" t="s">
        <v>766</v>
      </c>
    </row>
    <row r="1279" spans="3:4">
      <c r="C1279" s="94" t="s">
        <v>754</v>
      </c>
      <c r="D1279" s="1649" t="s">
        <v>765</v>
      </c>
    </row>
    <row r="1280" spans="3:4">
      <c r="C1280" s="94" t="s">
        <v>754</v>
      </c>
      <c r="D1280" s="1649" t="s">
        <v>764</v>
      </c>
    </row>
    <row r="1281" spans="3:4">
      <c r="C1281" s="94" t="s">
        <v>754</v>
      </c>
      <c r="D1281" s="1649" t="s">
        <v>763</v>
      </c>
    </row>
    <row r="1282" spans="3:4">
      <c r="C1282" s="94" t="s">
        <v>754</v>
      </c>
      <c r="D1282" s="1649" t="s">
        <v>762</v>
      </c>
    </row>
    <row r="1283" spans="3:4">
      <c r="C1283" s="94" t="s">
        <v>754</v>
      </c>
      <c r="D1283" s="1649" t="s">
        <v>761</v>
      </c>
    </row>
    <row r="1284" spans="3:4">
      <c r="C1284" s="94" t="s">
        <v>754</v>
      </c>
      <c r="D1284" s="1649" t="s">
        <v>760</v>
      </c>
    </row>
    <row r="1285" spans="3:4">
      <c r="C1285" s="94" t="s">
        <v>754</v>
      </c>
      <c r="D1285" s="1649" t="s">
        <v>759</v>
      </c>
    </row>
    <row r="1286" spans="3:4">
      <c r="C1286" s="94" t="s">
        <v>754</v>
      </c>
      <c r="D1286" s="1649" t="s">
        <v>758</v>
      </c>
    </row>
    <row r="1287" spans="3:4">
      <c r="C1287" s="94" t="s">
        <v>754</v>
      </c>
      <c r="D1287" s="1649" t="s">
        <v>757</v>
      </c>
    </row>
    <row r="1288" spans="3:4">
      <c r="C1288" s="94" t="s">
        <v>754</v>
      </c>
      <c r="D1288" s="1649" t="s">
        <v>2441</v>
      </c>
    </row>
    <row r="1289" spans="3:4">
      <c r="C1289" s="94" t="s">
        <v>754</v>
      </c>
      <c r="D1289" s="1649" t="s">
        <v>756</v>
      </c>
    </row>
    <row r="1290" spans="3:4">
      <c r="C1290" s="94" t="s">
        <v>754</v>
      </c>
      <c r="D1290" s="1649" t="s">
        <v>755</v>
      </c>
    </row>
    <row r="1291" spans="3:4">
      <c r="C1291" s="94" t="s">
        <v>754</v>
      </c>
      <c r="D1291" s="1649" t="s">
        <v>2442</v>
      </c>
    </row>
    <row r="1292" spans="3:4">
      <c r="C1292" s="94" t="s">
        <v>754</v>
      </c>
      <c r="D1292" s="1649" t="s">
        <v>753</v>
      </c>
    </row>
    <row r="1293" spans="3:4">
      <c r="C1293" s="94" t="s">
        <v>735</v>
      </c>
      <c r="D1293" s="1649" t="s">
        <v>752</v>
      </c>
    </row>
    <row r="1294" spans="3:4">
      <c r="C1294" s="94" t="s">
        <v>735</v>
      </c>
      <c r="D1294" s="1649" t="s">
        <v>751</v>
      </c>
    </row>
    <row r="1295" spans="3:4">
      <c r="C1295" s="94" t="s">
        <v>735</v>
      </c>
      <c r="D1295" s="1649" t="s">
        <v>750</v>
      </c>
    </row>
    <row r="1296" spans="3:4">
      <c r="C1296" s="94" t="s">
        <v>735</v>
      </c>
      <c r="D1296" s="1649" t="s">
        <v>749</v>
      </c>
    </row>
    <row r="1297" spans="3:4">
      <c r="C1297" s="94" t="s">
        <v>735</v>
      </c>
      <c r="D1297" s="1649" t="s">
        <v>748</v>
      </c>
    </row>
    <row r="1298" spans="3:4">
      <c r="C1298" s="94" t="s">
        <v>735</v>
      </c>
      <c r="D1298" s="1649" t="s">
        <v>747</v>
      </c>
    </row>
    <row r="1299" spans="3:4">
      <c r="C1299" s="94" t="s">
        <v>735</v>
      </c>
      <c r="D1299" s="1649" t="s">
        <v>746</v>
      </c>
    </row>
    <row r="1300" spans="3:4">
      <c r="C1300" s="94" t="s">
        <v>735</v>
      </c>
      <c r="D1300" s="1649" t="s">
        <v>745</v>
      </c>
    </row>
    <row r="1301" spans="3:4">
      <c r="C1301" s="94" t="s">
        <v>735</v>
      </c>
      <c r="D1301" s="1649" t="s">
        <v>744</v>
      </c>
    </row>
    <row r="1302" spans="3:4">
      <c r="C1302" s="94" t="s">
        <v>735</v>
      </c>
      <c r="D1302" s="1649" t="s">
        <v>743</v>
      </c>
    </row>
    <row r="1303" spans="3:4">
      <c r="C1303" s="94" t="s">
        <v>735</v>
      </c>
      <c r="D1303" s="1649" t="s">
        <v>742</v>
      </c>
    </row>
    <row r="1304" spans="3:4">
      <c r="C1304" s="94" t="s">
        <v>735</v>
      </c>
      <c r="D1304" s="1649" t="s">
        <v>371</v>
      </c>
    </row>
    <row r="1305" spans="3:4">
      <c r="C1305" s="94" t="s">
        <v>735</v>
      </c>
      <c r="D1305" s="1649" t="s">
        <v>741</v>
      </c>
    </row>
    <row r="1306" spans="3:4">
      <c r="C1306" s="94" t="s">
        <v>735</v>
      </c>
      <c r="D1306" s="1649" t="s">
        <v>740</v>
      </c>
    </row>
    <row r="1307" spans="3:4">
      <c r="C1307" s="94" t="s">
        <v>735</v>
      </c>
      <c r="D1307" s="1649" t="s">
        <v>739</v>
      </c>
    </row>
    <row r="1308" spans="3:4">
      <c r="C1308" s="94" t="s">
        <v>735</v>
      </c>
      <c r="D1308" s="1649" t="s">
        <v>738</v>
      </c>
    </row>
    <row r="1309" spans="3:4">
      <c r="C1309" s="94" t="s">
        <v>735</v>
      </c>
      <c r="D1309" s="1649" t="s">
        <v>737</v>
      </c>
    </row>
    <row r="1310" spans="3:4">
      <c r="C1310" s="94" t="s">
        <v>735</v>
      </c>
      <c r="D1310" s="1649" t="s">
        <v>736</v>
      </c>
    </row>
    <row r="1311" spans="3:4">
      <c r="C1311" s="94" t="s">
        <v>735</v>
      </c>
      <c r="D1311" s="1649" t="s">
        <v>734</v>
      </c>
    </row>
    <row r="1312" spans="3:4">
      <c r="C1312" s="94" t="s">
        <v>707</v>
      </c>
      <c r="D1312" s="1649" t="s">
        <v>733</v>
      </c>
    </row>
    <row r="1313" spans="3:4">
      <c r="C1313" s="94" t="s">
        <v>707</v>
      </c>
      <c r="D1313" s="1649" t="s">
        <v>732</v>
      </c>
    </row>
    <row r="1314" spans="3:4">
      <c r="C1314" s="94" t="s">
        <v>707</v>
      </c>
      <c r="D1314" s="1649" t="s">
        <v>731</v>
      </c>
    </row>
    <row r="1315" spans="3:4">
      <c r="C1315" s="94" t="s">
        <v>707</v>
      </c>
      <c r="D1315" s="1649" t="s">
        <v>730</v>
      </c>
    </row>
    <row r="1316" spans="3:4">
      <c r="C1316" s="94" t="s">
        <v>707</v>
      </c>
      <c r="D1316" s="1649" t="s">
        <v>729</v>
      </c>
    </row>
    <row r="1317" spans="3:4">
      <c r="C1317" s="94" t="s">
        <v>707</v>
      </c>
      <c r="D1317" s="1649" t="s">
        <v>728</v>
      </c>
    </row>
    <row r="1318" spans="3:4">
      <c r="C1318" s="94" t="s">
        <v>707</v>
      </c>
      <c r="D1318" s="1649" t="s">
        <v>727</v>
      </c>
    </row>
    <row r="1319" spans="3:4">
      <c r="C1319" s="94" t="s">
        <v>707</v>
      </c>
      <c r="D1319" s="1649" t="s">
        <v>726</v>
      </c>
    </row>
    <row r="1320" spans="3:4">
      <c r="C1320" s="94" t="s">
        <v>707</v>
      </c>
      <c r="D1320" s="1649" t="s">
        <v>725</v>
      </c>
    </row>
    <row r="1321" spans="3:4">
      <c r="C1321" s="94" t="s">
        <v>707</v>
      </c>
      <c r="D1321" s="1649" t="s">
        <v>724</v>
      </c>
    </row>
    <row r="1322" spans="3:4">
      <c r="C1322" s="94" t="s">
        <v>707</v>
      </c>
      <c r="D1322" s="1649" t="s">
        <v>723</v>
      </c>
    </row>
    <row r="1323" spans="3:4">
      <c r="C1323" s="94" t="s">
        <v>707</v>
      </c>
      <c r="D1323" s="1649" t="s">
        <v>722</v>
      </c>
    </row>
    <row r="1324" spans="3:4">
      <c r="C1324" s="94" t="s">
        <v>707</v>
      </c>
      <c r="D1324" s="1649" t="s">
        <v>721</v>
      </c>
    </row>
    <row r="1325" spans="3:4">
      <c r="C1325" s="94" t="s">
        <v>707</v>
      </c>
      <c r="D1325" s="1649" t="s">
        <v>720</v>
      </c>
    </row>
    <row r="1326" spans="3:4">
      <c r="C1326" s="94" t="s">
        <v>707</v>
      </c>
      <c r="D1326" s="1649" t="s">
        <v>719</v>
      </c>
    </row>
    <row r="1327" spans="3:4">
      <c r="C1327" s="94" t="s">
        <v>707</v>
      </c>
      <c r="D1327" s="1649" t="s">
        <v>718</v>
      </c>
    </row>
    <row r="1328" spans="3:4">
      <c r="C1328" s="94" t="s">
        <v>707</v>
      </c>
      <c r="D1328" s="1649" t="s">
        <v>717</v>
      </c>
    </row>
    <row r="1329" spans="3:4">
      <c r="C1329" s="94" t="s">
        <v>707</v>
      </c>
      <c r="D1329" s="1649" t="s">
        <v>716</v>
      </c>
    </row>
    <row r="1330" spans="3:4">
      <c r="C1330" s="94" t="s">
        <v>707</v>
      </c>
      <c r="D1330" s="1649" t="s">
        <v>715</v>
      </c>
    </row>
    <row r="1331" spans="3:4">
      <c r="C1331" s="94" t="s">
        <v>707</v>
      </c>
      <c r="D1331" s="1649" t="s">
        <v>714</v>
      </c>
    </row>
    <row r="1332" spans="3:4">
      <c r="C1332" s="94" t="s">
        <v>707</v>
      </c>
      <c r="D1332" s="1649" t="s">
        <v>713</v>
      </c>
    </row>
    <row r="1333" spans="3:4">
      <c r="C1333" s="94" t="s">
        <v>707</v>
      </c>
      <c r="D1333" s="1649" t="s">
        <v>712</v>
      </c>
    </row>
    <row r="1334" spans="3:4">
      <c r="C1334" s="94" t="s">
        <v>707</v>
      </c>
      <c r="D1334" s="1649" t="s">
        <v>711</v>
      </c>
    </row>
    <row r="1335" spans="3:4">
      <c r="C1335" s="94" t="s">
        <v>707</v>
      </c>
      <c r="D1335" s="1649" t="s">
        <v>710</v>
      </c>
    </row>
    <row r="1336" spans="3:4">
      <c r="C1336" s="94" t="s">
        <v>707</v>
      </c>
      <c r="D1336" s="1649" t="s">
        <v>709</v>
      </c>
    </row>
    <row r="1337" spans="3:4">
      <c r="C1337" s="94" t="s">
        <v>707</v>
      </c>
      <c r="D1337" s="1649" t="s">
        <v>708</v>
      </c>
    </row>
    <row r="1338" spans="3:4">
      <c r="C1338" s="94" t="s">
        <v>707</v>
      </c>
      <c r="D1338" s="1649" t="s">
        <v>706</v>
      </c>
    </row>
    <row r="1339" spans="3:4">
      <c r="C1339" s="94" t="s">
        <v>684</v>
      </c>
      <c r="D1339" s="1649" t="s">
        <v>705</v>
      </c>
    </row>
    <row r="1340" spans="3:4">
      <c r="C1340" s="94" t="s">
        <v>684</v>
      </c>
      <c r="D1340" s="1649" t="s">
        <v>704</v>
      </c>
    </row>
    <row r="1341" spans="3:4">
      <c r="C1341" s="94" t="s">
        <v>684</v>
      </c>
      <c r="D1341" s="1649" t="s">
        <v>703</v>
      </c>
    </row>
    <row r="1342" spans="3:4">
      <c r="C1342" s="94" t="s">
        <v>684</v>
      </c>
      <c r="D1342" s="1649" t="s">
        <v>702</v>
      </c>
    </row>
    <row r="1343" spans="3:4">
      <c r="C1343" s="94" t="s">
        <v>684</v>
      </c>
      <c r="D1343" s="1649" t="s">
        <v>701</v>
      </c>
    </row>
    <row r="1344" spans="3:4">
      <c r="C1344" s="94" t="s">
        <v>684</v>
      </c>
      <c r="D1344" s="1649" t="s">
        <v>700</v>
      </c>
    </row>
    <row r="1345" spans="3:4">
      <c r="C1345" s="94" t="s">
        <v>684</v>
      </c>
      <c r="D1345" s="1649" t="s">
        <v>2443</v>
      </c>
    </row>
    <row r="1346" spans="3:4">
      <c r="C1346" s="94" t="s">
        <v>684</v>
      </c>
      <c r="D1346" s="1649" t="s">
        <v>699</v>
      </c>
    </row>
    <row r="1347" spans="3:4">
      <c r="C1347" s="94" t="s">
        <v>684</v>
      </c>
      <c r="D1347" s="1649" t="s">
        <v>698</v>
      </c>
    </row>
    <row r="1348" spans="3:4">
      <c r="C1348" s="94" t="s">
        <v>684</v>
      </c>
      <c r="D1348" s="1649" t="s">
        <v>697</v>
      </c>
    </row>
    <row r="1349" spans="3:4">
      <c r="C1349" s="94" t="s">
        <v>684</v>
      </c>
      <c r="D1349" s="1649" t="s">
        <v>696</v>
      </c>
    </row>
    <row r="1350" spans="3:4">
      <c r="C1350" s="94" t="s">
        <v>684</v>
      </c>
      <c r="D1350" s="1649" t="s">
        <v>695</v>
      </c>
    </row>
    <row r="1351" spans="3:4">
      <c r="C1351" s="94" t="s">
        <v>684</v>
      </c>
      <c r="D1351" s="1649" t="s">
        <v>694</v>
      </c>
    </row>
    <row r="1352" spans="3:4">
      <c r="C1352" s="94" t="s">
        <v>684</v>
      </c>
      <c r="D1352" s="1649" t="s">
        <v>693</v>
      </c>
    </row>
    <row r="1353" spans="3:4">
      <c r="C1353" s="94" t="s">
        <v>684</v>
      </c>
      <c r="D1353" s="1649" t="s">
        <v>692</v>
      </c>
    </row>
    <row r="1354" spans="3:4">
      <c r="C1354" s="94" t="s">
        <v>684</v>
      </c>
      <c r="D1354" s="1649" t="s">
        <v>691</v>
      </c>
    </row>
    <row r="1355" spans="3:4">
      <c r="C1355" s="94" t="s">
        <v>684</v>
      </c>
      <c r="D1355" s="1649" t="s">
        <v>690</v>
      </c>
    </row>
    <row r="1356" spans="3:4">
      <c r="C1356" s="94" t="s">
        <v>684</v>
      </c>
      <c r="D1356" s="1649" t="s">
        <v>689</v>
      </c>
    </row>
    <row r="1357" spans="3:4">
      <c r="C1357" s="94" t="s">
        <v>684</v>
      </c>
      <c r="D1357" s="1649" t="s">
        <v>688</v>
      </c>
    </row>
    <row r="1358" spans="3:4">
      <c r="C1358" s="94" t="s">
        <v>684</v>
      </c>
      <c r="D1358" s="1649" t="s">
        <v>687</v>
      </c>
    </row>
    <row r="1359" spans="3:4">
      <c r="C1359" s="94" t="s">
        <v>684</v>
      </c>
      <c r="D1359" s="1649" t="s">
        <v>686</v>
      </c>
    </row>
    <row r="1360" spans="3:4">
      <c r="C1360" s="94" t="s">
        <v>684</v>
      </c>
      <c r="D1360" s="1649" t="s">
        <v>685</v>
      </c>
    </row>
    <row r="1361" spans="3:4">
      <c r="C1361" s="94" t="s">
        <v>684</v>
      </c>
      <c r="D1361" s="1649" t="s">
        <v>683</v>
      </c>
    </row>
    <row r="1362" spans="3:4">
      <c r="C1362" s="94" t="s">
        <v>664</v>
      </c>
      <c r="D1362" s="1649" t="s">
        <v>682</v>
      </c>
    </row>
    <row r="1363" spans="3:4">
      <c r="C1363" s="94" t="s">
        <v>664</v>
      </c>
      <c r="D1363" s="1649" t="s">
        <v>681</v>
      </c>
    </row>
    <row r="1364" spans="3:4">
      <c r="C1364" s="94" t="s">
        <v>664</v>
      </c>
      <c r="D1364" s="1649" t="s">
        <v>680</v>
      </c>
    </row>
    <row r="1365" spans="3:4">
      <c r="C1365" s="94" t="s">
        <v>664</v>
      </c>
      <c r="D1365" s="1649" t="s">
        <v>679</v>
      </c>
    </row>
    <row r="1366" spans="3:4">
      <c r="C1366" s="94" t="s">
        <v>664</v>
      </c>
      <c r="D1366" s="1649" t="s">
        <v>678</v>
      </c>
    </row>
    <row r="1367" spans="3:4">
      <c r="C1367" s="94" t="s">
        <v>664</v>
      </c>
      <c r="D1367" s="1649" t="s">
        <v>677</v>
      </c>
    </row>
    <row r="1368" spans="3:4">
      <c r="C1368" s="94" t="s">
        <v>664</v>
      </c>
      <c r="D1368" s="1649" t="s">
        <v>676</v>
      </c>
    </row>
    <row r="1369" spans="3:4">
      <c r="C1369" s="94" t="s">
        <v>664</v>
      </c>
      <c r="D1369" s="1649" t="s">
        <v>675</v>
      </c>
    </row>
    <row r="1370" spans="3:4">
      <c r="C1370" s="94" t="s">
        <v>664</v>
      </c>
      <c r="D1370" s="1649" t="s">
        <v>674</v>
      </c>
    </row>
    <row r="1371" spans="3:4">
      <c r="C1371" s="94" t="s">
        <v>664</v>
      </c>
      <c r="D1371" s="1649" t="s">
        <v>673</v>
      </c>
    </row>
    <row r="1372" spans="3:4">
      <c r="C1372" s="94" t="s">
        <v>664</v>
      </c>
      <c r="D1372" s="1649" t="s">
        <v>672</v>
      </c>
    </row>
    <row r="1373" spans="3:4">
      <c r="C1373" s="94" t="s">
        <v>664</v>
      </c>
      <c r="D1373" s="1649" t="s">
        <v>671</v>
      </c>
    </row>
    <row r="1374" spans="3:4">
      <c r="C1374" s="94" t="s">
        <v>664</v>
      </c>
      <c r="D1374" s="1649" t="s">
        <v>670</v>
      </c>
    </row>
    <row r="1375" spans="3:4">
      <c r="C1375" s="94" t="s">
        <v>664</v>
      </c>
      <c r="D1375" s="1649" t="s">
        <v>669</v>
      </c>
    </row>
    <row r="1376" spans="3:4">
      <c r="C1376" s="94" t="s">
        <v>664</v>
      </c>
      <c r="D1376" s="1649" t="s">
        <v>668</v>
      </c>
    </row>
    <row r="1377" spans="3:4">
      <c r="C1377" s="94" t="s">
        <v>664</v>
      </c>
      <c r="D1377" s="1649" t="s">
        <v>667</v>
      </c>
    </row>
    <row r="1378" spans="3:4">
      <c r="C1378" s="94" t="s">
        <v>664</v>
      </c>
      <c r="D1378" s="1649" t="s">
        <v>666</v>
      </c>
    </row>
    <row r="1379" spans="3:4">
      <c r="C1379" s="94" t="s">
        <v>664</v>
      </c>
      <c r="D1379" s="1649" t="s">
        <v>665</v>
      </c>
    </row>
    <row r="1380" spans="3:4">
      <c r="C1380" s="94" t="s">
        <v>664</v>
      </c>
      <c r="D1380" s="1649" t="s">
        <v>663</v>
      </c>
    </row>
    <row r="1381" spans="3:4">
      <c r="C1381" s="94" t="s">
        <v>639</v>
      </c>
      <c r="D1381" s="1649" t="s">
        <v>662</v>
      </c>
    </row>
    <row r="1382" spans="3:4">
      <c r="C1382" s="94" t="s">
        <v>639</v>
      </c>
      <c r="D1382" s="1649" t="s">
        <v>661</v>
      </c>
    </row>
    <row r="1383" spans="3:4">
      <c r="C1383" s="94" t="s">
        <v>639</v>
      </c>
      <c r="D1383" s="1649" t="s">
        <v>660</v>
      </c>
    </row>
    <row r="1384" spans="3:4">
      <c r="C1384" s="94" t="s">
        <v>639</v>
      </c>
      <c r="D1384" s="1649" t="s">
        <v>659</v>
      </c>
    </row>
    <row r="1385" spans="3:4">
      <c r="C1385" s="94" t="s">
        <v>639</v>
      </c>
      <c r="D1385" s="1649" t="s">
        <v>658</v>
      </c>
    </row>
    <row r="1386" spans="3:4">
      <c r="C1386" s="94" t="s">
        <v>639</v>
      </c>
      <c r="D1386" s="1649" t="s">
        <v>657</v>
      </c>
    </row>
    <row r="1387" spans="3:4">
      <c r="C1387" s="94" t="s">
        <v>639</v>
      </c>
      <c r="D1387" s="1649" t="s">
        <v>656</v>
      </c>
    </row>
    <row r="1388" spans="3:4">
      <c r="C1388" s="94" t="s">
        <v>639</v>
      </c>
      <c r="D1388" s="1649" t="s">
        <v>655</v>
      </c>
    </row>
    <row r="1389" spans="3:4">
      <c r="C1389" s="94" t="s">
        <v>639</v>
      </c>
      <c r="D1389" s="1649" t="s">
        <v>654</v>
      </c>
    </row>
    <row r="1390" spans="3:4">
      <c r="C1390" s="94" t="s">
        <v>639</v>
      </c>
      <c r="D1390" s="1649" t="s">
        <v>653</v>
      </c>
    </row>
    <row r="1391" spans="3:4">
      <c r="C1391" s="94" t="s">
        <v>639</v>
      </c>
      <c r="D1391" s="1649" t="s">
        <v>652</v>
      </c>
    </row>
    <row r="1392" spans="3:4">
      <c r="C1392" s="94" t="s">
        <v>639</v>
      </c>
      <c r="D1392" s="1649" t="s">
        <v>651</v>
      </c>
    </row>
    <row r="1393" spans="3:4">
      <c r="C1393" s="94" t="s">
        <v>639</v>
      </c>
      <c r="D1393" s="1649" t="s">
        <v>650</v>
      </c>
    </row>
    <row r="1394" spans="3:4">
      <c r="C1394" s="94" t="s">
        <v>639</v>
      </c>
      <c r="D1394" s="1649" t="s">
        <v>649</v>
      </c>
    </row>
    <row r="1395" spans="3:4">
      <c r="C1395" s="94" t="s">
        <v>639</v>
      </c>
      <c r="D1395" s="1649" t="s">
        <v>648</v>
      </c>
    </row>
    <row r="1396" spans="3:4">
      <c r="C1396" s="94" t="s">
        <v>639</v>
      </c>
      <c r="D1396" s="1649" t="s">
        <v>647</v>
      </c>
    </row>
    <row r="1397" spans="3:4">
      <c r="C1397" s="94" t="s">
        <v>639</v>
      </c>
      <c r="D1397" s="1649" t="s">
        <v>646</v>
      </c>
    </row>
    <row r="1398" spans="3:4">
      <c r="C1398" s="94" t="s">
        <v>639</v>
      </c>
      <c r="D1398" s="1649" t="s">
        <v>645</v>
      </c>
    </row>
    <row r="1399" spans="3:4">
      <c r="C1399" s="94" t="s">
        <v>639</v>
      </c>
      <c r="D1399" s="1649" t="s">
        <v>644</v>
      </c>
    </row>
    <row r="1400" spans="3:4">
      <c r="C1400" s="94" t="s">
        <v>639</v>
      </c>
      <c r="D1400" s="1649" t="s">
        <v>643</v>
      </c>
    </row>
    <row r="1401" spans="3:4">
      <c r="C1401" s="94" t="s">
        <v>639</v>
      </c>
      <c r="D1401" s="1649" t="s">
        <v>642</v>
      </c>
    </row>
    <row r="1402" spans="3:4">
      <c r="C1402" s="94" t="s">
        <v>639</v>
      </c>
      <c r="D1402" s="1649" t="s">
        <v>641</v>
      </c>
    </row>
    <row r="1403" spans="3:4">
      <c r="C1403" s="94" t="s">
        <v>639</v>
      </c>
      <c r="D1403" s="1649" t="s">
        <v>640</v>
      </c>
    </row>
    <row r="1404" spans="3:4">
      <c r="C1404" s="94" t="s">
        <v>639</v>
      </c>
      <c r="D1404" s="1649" t="s">
        <v>638</v>
      </c>
    </row>
    <row r="1405" spans="3:4">
      <c r="C1405" s="94" t="s">
        <v>621</v>
      </c>
      <c r="D1405" s="1649" t="s">
        <v>637</v>
      </c>
    </row>
    <row r="1406" spans="3:4">
      <c r="C1406" s="94" t="s">
        <v>621</v>
      </c>
      <c r="D1406" s="1649" t="s">
        <v>636</v>
      </c>
    </row>
    <row r="1407" spans="3:4">
      <c r="C1407" s="94" t="s">
        <v>621</v>
      </c>
      <c r="D1407" s="1649" t="s">
        <v>635</v>
      </c>
    </row>
    <row r="1408" spans="3:4">
      <c r="C1408" s="94" t="s">
        <v>621</v>
      </c>
      <c r="D1408" s="1649" t="s">
        <v>634</v>
      </c>
    </row>
    <row r="1409" spans="3:4">
      <c r="C1409" s="94" t="s">
        <v>621</v>
      </c>
      <c r="D1409" s="1649" t="s">
        <v>633</v>
      </c>
    </row>
    <row r="1410" spans="3:4">
      <c r="C1410" s="94" t="s">
        <v>621</v>
      </c>
      <c r="D1410" s="1649" t="s">
        <v>632</v>
      </c>
    </row>
    <row r="1411" spans="3:4">
      <c r="C1411" s="94" t="s">
        <v>621</v>
      </c>
      <c r="D1411" s="1649" t="s">
        <v>631</v>
      </c>
    </row>
    <row r="1412" spans="3:4">
      <c r="C1412" s="94" t="s">
        <v>621</v>
      </c>
      <c r="D1412" s="1649" t="s">
        <v>630</v>
      </c>
    </row>
    <row r="1413" spans="3:4">
      <c r="C1413" s="94" t="s">
        <v>621</v>
      </c>
      <c r="D1413" s="1649" t="s">
        <v>629</v>
      </c>
    </row>
    <row r="1414" spans="3:4">
      <c r="C1414" s="94" t="s">
        <v>621</v>
      </c>
      <c r="D1414" s="1649" t="s">
        <v>628</v>
      </c>
    </row>
    <row r="1415" spans="3:4">
      <c r="C1415" s="94" t="s">
        <v>621</v>
      </c>
      <c r="D1415" s="1649" t="s">
        <v>627</v>
      </c>
    </row>
    <row r="1416" spans="3:4">
      <c r="C1416" s="94" t="s">
        <v>621</v>
      </c>
      <c r="D1416" s="1649" t="s">
        <v>626</v>
      </c>
    </row>
    <row r="1417" spans="3:4">
      <c r="C1417" s="94" t="s">
        <v>621</v>
      </c>
      <c r="D1417" s="1649" t="s">
        <v>625</v>
      </c>
    </row>
    <row r="1418" spans="3:4">
      <c r="C1418" s="94" t="s">
        <v>621</v>
      </c>
      <c r="D1418" s="1649" t="s">
        <v>624</v>
      </c>
    </row>
    <row r="1419" spans="3:4">
      <c r="C1419" s="94" t="s">
        <v>621</v>
      </c>
      <c r="D1419" s="1649" t="s">
        <v>623</v>
      </c>
    </row>
    <row r="1420" spans="3:4">
      <c r="C1420" s="94" t="s">
        <v>621</v>
      </c>
      <c r="D1420" s="1649" t="s">
        <v>622</v>
      </c>
    </row>
    <row r="1421" spans="3:4">
      <c r="C1421" s="94" t="s">
        <v>621</v>
      </c>
      <c r="D1421" s="1649" t="s">
        <v>620</v>
      </c>
    </row>
    <row r="1422" spans="3:4">
      <c r="C1422" s="94" t="s">
        <v>600</v>
      </c>
      <c r="D1422" s="1649" t="s">
        <v>619</v>
      </c>
    </row>
    <row r="1423" spans="3:4">
      <c r="C1423" s="94" t="s">
        <v>600</v>
      </c>
      <c r="D1423" s="1649" t="s">
        <v>618</v>
      </c>
    </row>
    <row r="1424" spans="3:4">
      <c r="C1424" s="94" t="s">
        <v>600</v>
      </c>
      <c r="D1424" s="1649" t="s">
        <v>617</v>
      </c>
    </row>
    <row r="1425" spans="3:4">
      <c r="C1425" s="94" t="s">
        <v>600</v>
      </c>
      <c r="D1425" s="1649" t="s">
        <v>616</v>
      </c>
    </row>
    <row r="1426" spans="3:4">
      <c r="C1426" s="94" t="s">
        <v>600</v>
      </c>
      <c r="D1426" s="1649" t="s">
        <v>615</v>
      </c>
    </row>
    <row r="1427" spans="3:4">
      <c r="C1427" s="94" t="s">
        <v>600</v>
      </c>
      <c r="D1427" s="1649" t="s">
        <v>614</v>
      </c>
    </row>
    <row r="1428" spans="3:4">
      <c r="C1428" s="94" t="s">
        <v>600</v>
      </c>
      <c r="D1428" s="1649" t="s">
        <v>613</v>
      </c>
    </row>
    <row r="1429" spans="3:4">
      <c r="C1429" s="94" t="s">
        <v>600</v>
      </c>
      <c r="D1429" s="1649" t="s">
        <v>612</v>
      </c>
    </row>
    <row r="1430" spans="3:4">
      <c r="C1430" s="94" t="s">
        <v>600</v>
      </c>
      <c r="D1430" s="1649" t="s">
        <v>611</v>
      </c>
    </row>
    <row r="1431" spans="3:4">
      <c r="C1431" s="94" t="s">
        <v>600</v>
      </c>
      <c r="D1431" s="1649" t="s">
        <v>610</v>
      </c>
    </row>
    <row r="1432" spans="3:4">
      <c r="C1432" s="94" t="s">
        <v>600</v>
      </c>
      <c r="D1432" s="1649" t="s">
        <v>609</v>
      </c>
    </row>
    <row r="1433" spans="3:4">
      <c r="C1433" s="94" t="s">
        <v>600</v>
      </c>
      <c r="D1433" s="1649" t="s">
        <v>608</v>
      </c>
    </row>
    <row r="1434" spans="3:4">
      <c r="C1434" s="94" t="s">
        <v>600</v>
      </c>
      <c r="D1434" s="1649" t="s">
        <v>607</v>
      </c>
    </row>
    <row r="1435" spans="3:4">
      <c r="C1435" s="94" t="s">
        <v>600</v>
      </c>
      <c r="D1435" s="1649" t="s">
        <v>606</v>
      </c>
    </row>
    <row r="1436" spans="3:4">
      <c r="C1436" s="94" t="s">
        <v>600</v>
      </c>
      <c r="D1436" s="1649" t="s">
        <v>605</v>
      </c>
    </row>
    <row r="1437" spans="3:4">
      <c r="C1437" s="94" t="s">
        <v>600</v>
      </c>
      <c r="D1437" s="1649" t="s">
        <v>604</v>
      </c>
    </row>
    <row r="1438" spans="3:4">
      <c r="C1438" s="94" t="s">
        <v>600</v>
      </c>
      <c r="D1438" s="1649" t="s">
        <v>603</v>
      </c>
    </row>
    <row r="1439" spans="3:4">
      <c r="C1439" s="94" t="s">
        <v>600</v>
      </c>
      <c r="D1439" s="1649" t="s">
        <v>602</v>
      </c>
    </row>
    <row r="1440" spans="3:4">
      <c r="C1440" s="94" t="s">
        <v>600</v>
      </c>
      <c r="D1440" s="1649" t="s">
        <v>601</v>
      </c>
    </row>
    <row r="1441" spans="3:4">
      <c r="C1441" s="94" t="s">
        <v>600</v>
      </c>
      <c r="D1441" s="1649" t="s">
        <v>599</v>
      </c>
    </row>
    <row r="1442" spans="3:4">
      <c r="C1442" s="94" t="s">
        <v>565</v>
      </c>
      <c r="D1442" s="1649" t="s">
        <v>598</v>
      </c>
    </row>
    <row r="1443" spans="3:4">
      <c r="C1443" s="94" t="s">
        <v>565</v>
      </c>
      <c r="D1443" s="1649" t="s">
        <v>597</v>
      </c>
    </row>
    <row r="1444" spans="3:4">
      <c r="C1444" s="94" t="s">
        <v>565</v>
      </c>
      <c r="D1444" s="1649" t="s">
        <v>596</v>
      </c>
    </row>
    <row r="1445" spans="3:4">
      <c r="C1445" s="94" t="s">
        <v>565</v>
      </c>
      <c r="D1445" s="1649" t="s">
        <v>595</v>
      </c>
    </row>
    <row r="1446" spans="3:4">
      <c r="C1446" s="94" t="s">
        <v>565</v>
      </c>
      <c r="D1446" s="1649" t="s">
        <v>594</v>
      </c>
    </row>
    <row r="1447" spans="3:4">
      <c r="C1447" s="94" t="s">
        <v>565</v>
      </c>
      <c r="D1447" s="1649" t="s">
        <v>593</v>
      </c>
    </row>
    <row r="1448" spans="3:4">
      <c r="C1448" s="94" t="s">
        <v>565</v>
      </c>
      <c r="D1448" s="1649" t="s">
        <v>592</v>
      </c>
    </row>
    <row r="1449" spans="3:4">
      <c r="C1449" s="94" t="s">
        <v>565</v>
      </c>
      <c r="D1449" s="1649" t="s">
        <v>591</v>
      </c>
    </row>
    <row r="1450" spans="3:4">
      <c r="C1450" s="94" t="s">
        <v>565</v>
      </c>
      <c r="D1450" s="1649" t="s">
        <v>590</v>
      </c>
    </row>
    <row r="1451" spans="3:4">
      <c r="C1451" s="94" t="s">
        <v>565</v>
      </c>
      <c r="D1451" s="1649" t="s">
        <v>589</v>
      </c>
    </row>
    <row r="1452" spans="3:4">
      <c r="C1452" s="94" t="s">
        <v>565</v>
      </c>
      <c r="D1452" s="1649" t="s">
        <v>588</v>
      </c>
    </row>
    <row r="1453" spans="3:4">
      <c r="C1453" s="94" t="s">
        <v>565</v>
      </c>
      <c r="D1453" s="1649" t="s">
        <v>587</v>
      </c>
    </row>
    <row r="1454" spans="3:4">
      <c r="C1454" s="94" t="s">
        <v>565</v>
      </c>
      <c r="D1454" s="1649" t="s">
        <v>586</v>
      </c>
    </row>
    <row r="1455" spans="3:4">
      <c r="C1455" s="94" t="s">
        <v>565</v>
      </c>
      <c r="D1455" s="1649" t="s">
        <v>585</v>
      </c>
    </row>
    <row r="1456" spans="3:4">
      <c r="C1456" s="94" t="s">
        <v>565</v>
      </c>
      <c r="D1456" s="1649" t="s">
        <v>584</v>
      </c>
    </row>
    <row r="1457" spans="3:4">
      <c r="C1457" s="94" t="s">
        <v>565</v>
      </c>
      <c r="D1457" s="1649" t="s">
        <v>583</v>
      </c>
    </row>
    <row r="1458" spans="3:4">
      <c r="C1458" s="94" t="s">
        <v>565</v>
      </c>
      <c r="D1458" s="1649" t="s">
        <v>582</v>
      </c>
    </row>
    <row r="1459" spans="3:4">
      <c r="C1459" s="94" t="s">
        <v>565</v>
      </c>
      <c r="D1459" s="1649" t="s">
        <v>581</v>
      </c>
    </row>
    <row r="1460" spans="3:4">
      <c r="C1460" s="94" t="s">
        <v>565</v>
      </c>
      <c r="D1460" s="1649" t="s">
        <v>580</v>
      </c>
    </row>
    <row r="1461" spans="3:4">
      <c r="C1461" s="94" t="s">
        <v>565</v>
      </c>
      <c r="D1461" s="1649" t="s">
        <v>579</v>
      </c>
    </row>
    <row r="1462" spans="3:4">
      <c r="C1462" s="94" t="s">
        <v>565</v>
      </c>
      <c r="D1462" s="1649" t="s">
        <v>578</v>
      </c>
    </row>
    <row r="1463" spans="3:4">
      <c r="C1463" s="94" t="s">
        <v>565</v>
      </c>
      <c r="D1463" s="1649" t="s">
        <v>577</v>
      </c>
    </row>
    <row r="1464" spans="3:4">
      <c r="C1464" s="94" t="s">
        <v>565</v>
      </c>
      <c r="D1464" s="1649" t="s">
        <v>576</v>
      </c>
    </row>
    <row r="1465" spans="3:4">
      <c r="C1465" s="94" t="s">
        <v>565</v>
      </c>
      <c r="D1465" s="1649" t="s">
        <v>575</v>
      </c>
    </row>
    <row r="1466" spans="3:4">
      <c r="C1466" s="94" t="s">
        <v>565</v>
      </c>
      <c r="D1466" s="1649" t="s">
        <v>574</v>
      </c>
    </row>
    <row r="1467" spans="3:4">
      <c r="C1467" s="94" t="s">
        <v>565</v>
      </c>
      <c r="D1467" s="1649" t="s">
        <v>573</v>
      </c>
    </row>
    <row r="1468" spans="3:4">
      <c r="C1468" s="94" t="s">
        <v>565</v>
      </c>
      <c r="D1468" s="1649" t="s">
        <v>572</v>
      </c>
    </row>
    <row r="1469" spans="3:4">
      <c r="C1469" s="94" t="s">
        <v>565</v>
      </c>
      <c r="D1469" s="1649" t="s">
        <v>571</v>
      </c>
    </row>
    <row r="1470" spans="3:4">
      <c r="C1470" s="94" t="s">
        <v>565</v>
      </c>
      <c r="D1470" s="1649" t="s">
        <v>570</v>
      </c>
    </row>
    <row r="1471" spans="3:4">
      <c r="C1471" s="94" t="s">
        <v>565</v>
      </c>
      <c r="D1471" s="1649" t="s">
        <v>569</v>
      </c>
    </row>
    <row r="1472" spans="3:4">
      <c r="C1472" s="94" t="s">
        <v>565</v>
      </c>
      <c r="D1472" s="1649" t="s">
        <v>568</v>
      </c>
    </row>
    <row r="1473" spans="3:4">
      <c r="C1473" s="94" t="s">
        <v>565</v>
      </c>
      <c r="D1473" s="1649" t="s">
        <v>567</v>
      </c>
    </row>
    <row r="1474" spans="3:4">
      <c r="C1474" s="94" t="s">
        <v>565</v>
      </c>
      <c r="D1474" s="1649" t="s">
        <v>566</v>
      </c>
    </row>
    <row r="1475" spans="3:4">
      <c r="C1475" s="94" t="s">
        <v>565</v>
      </c>
      <c r="D1475" s="1649" t="s">
        <v>564</v>
      </c>
    </row>
    <row r="1476" spans="3:4">
      <c r="C1476" s="94" t="s">
        <v>503</v>
      </c>
      <c r="D1476" s="1649" t="s">
        <v>563</v>
      </c>
    </row>
    <row r="1477" spans="3:4">
      <c r="C1477" s="94" t="s">
        <v>503</v>
      </c>
      <c r="D1477" s="1649" t="s">
        <v>562</v>
      </c>
    </row>
    <row r="1478" spans="3:4">
      <c r="C1478" s="94" t="s">
        <v>503</v>
      </c>
      <c r="D1478" s="1649" t="s">
        <v>561</v>
      </c>
    </row>
    <row r="1479" spans="3:4">
      <c r="C1479" s="94" t="s">
        <v>503</v>
      </c>
      <c r="D1479" s="1649" t="s">
        <v>560</v>
      </c>
    </row>
    <row r="1480" spans="3:4">
      <c r="C1480" s="94" t="s">
        <v>503</v>
      </c>
      <c r="D1480" s="1649" t="s">
        <v>559</v>
      </c>
    </row>
    <row r="1481" spans="3:4">
      <c r="C1481" s="94" t="s">
        <v>503</v>
      </c>
      <c r="D1481" s="1649" t="s">
        <v>558</v>
      </c>
    </row>
    <row r="1482" spans="3:4">
      <c r="C1482" s="94" t="s">
        <v>503</v>
      </c>
      <c r="D1482" s="1649" t="s">
        <v>557</v>
      </c>
    </row>
    <row r="1483" spans="3:4">
      <c r="C1483" s="94" t="s">
        <v>503</v>
      </c>
      <c r="D1483" s="1649" t="s">
        <v>556</v>
      </c>
    </row>
    <row r="1484" spans="3:4">
      <c r="C1484" s="94" t="s">
        <v>503</v>
      </c>
      <c r="D1484" s="1649" t="s">
        <v>555</v>
      </c>
    </row>
    <row r="1485" spans="3:4">
      <c r="C1485" s="94" t="s">
        <v>503</v>
      </c>
      <c r="D1485" s="1649" t="s">
        <v>554</v>
      </c>
    </row>
    <row r="1486" spans="3:4">
      <c r="C1486" s="94" t="s">
        <v>503</v>
      </c>
      <c r="D1486" s="1649" t="s">
        <v>553</v>
      </c>
    </row>
    <row r="1487" spans="3:4">
      <c r="C1487" s="94" t="s">
        <v>503</v>
      </c>
      <c r="D1487" s="1649" t="s">
        <v>552</v>
      </c>
    </row>
    <row r="1488" spans="3:4">
      <c r="C1488" s="94" t="s">
        <v>503</v>
      </c>
      <c r="D1488" s="1649" t="s">
        <v>551</v>
      </c>
    </row>
    <row r="1489" spans="3:4">
      <c r="C1489" s="94" t="s">
        <v>503</v>
      </c>
      <c r="D1489" s="1649" t="s">
        <v>550</v>
      </c>
    </row>
    <row r="1490" spans="3:4">
      <c r="C1490" s="94" t="s">
        <v>503</v>
      </c>
      <c r="D1490" s="1649" t="s">
        <v>549</v>
      </c>
    </row>
    <row r="1491" spans="3:4">
      <c r="C1491" s="94" t="s">
        <v>503</v>
      </c>
      <c r="D1491" s="1649" t="s">
        <v>548</v>
      </c>
    </row>
    <row r="1492" spans="3:4">
      <c r="C1492" s="94" t="s">
        <v>503</v>
      </c>
      <c r="D1492" s="1649" t="s">
        <v>547</v>
      </c>
    </row>
    <row r="1493" spans="3:4">
      <c r="C1493" s="94" t="s">
        <v>503</v>
      </c>
      <c r="D1493" s="1649" t="s">
        <v>546</v>
      </c>
    </row>
    <row r="1494" spans="3:4">
      <c r="C1494" s="94" t="s">
        <v>503</v>
      </c>
      <c r="D1494" s="1649" t="s">
        <v>545</v>
      </c>
    </row>
    <row r="1495" spans="3:4">
      <c r="C1495" s="94" t="s">
        <v>503</v>
      </c>
      <c r="D1495" s="1649" t="s">
        <v>544</v>
      </c>
    </row>
    <row r="1496" spans="3:4">
      <c r="C1496" s="94" t="s">
        <v>503</v>
      </c>
      <c r="D1496" s="1649" t="s">
        <v>543</v>
      </c>
    </row>
    <row r="1497" spans="3:4">
      <c r="C1497" s="94" t="s">
        <v>503</v>
      </c>
      <c r="D1497" s="1649" t="s">
        <v>542</v>
      </c>
    </row>
    <row r="1498" spans="3:4">
      <c r="C1498" s="94" t="s">
        <v>503</v>
      </c>
      <c r="D1498" s="1649" t="s">
        <v>541</v>
      </c>
    </row>
    <row r="1499" spans="3:4">
      <c r="C1499" s="94" t="s">
        <v>503</v>
      </c>
      <c r="D1499" s="1649" t="s">
        <v>540</v>
      </c>
    </row>
    <row r="1500" spans="3:4">
      <c r="C1500" s="94" t="s">
        <v>503</v>
      </c>
      <c r="D1500" s="1649" t="s">
        <v>539</v>
      </c>
    </row>
    <row r="1501" spans="3:4">
      <c r="C1501" s="94" t="s">
        <v>503</v>
      </c>
      <c r="D1501" s="1649" t="s">
        <v>538</v>
      </c>
    </row>
    <row r="1502" spans="3:4">
      <c r="C1502" s="94" t="s">
        <v>503</v>
      </c>
      <c r="D1502" s="1649" t="s">
        <v>537</v>
      </c>
    </row>
    <row r="1503" spans="3:4">
      <c r="C1503" s="94" t="s">
        <v>503</v>
      </c>
      <c r="D1503" s="1649" t="s">
        <v>536</v>
      </c>
    </row>
    <row r="1504" spans="3:4">
      <c r="C1504" s="94" t="s">
        <v>535</v>
      </c>
      <c r="D1504" s="1649" t="s">
        <v>534</v>
      </c>
    </row>
    <row r="1505" spans="3:4">
      <c r="C1505" s="94" t="s">
        <v>503</v>
      </c>
      <c r="D1505" s="1649" t="s">
        <v>533</v>
      </c>
    </row>
    <row r="1506" spans="3:4">
      <c r="C1506" s="94" t="s">
        <v>503</v>
      </c>
      <c r="D1506" s="1649" t="s">
        <v>532</v>
      </c>
    </row>
    <row r="1507" spans="3:4">
      <c r="C1507" s="94" t="s">
        <v>503</v>
      </c>
      <c r="D1507" s="1649" t="s">
        <v>531</v>
      </c>
    </row>
    <row r="1508" spans="3:4">
      <c r="C1508" s="94" t="s">
        <v>503</v>
      </c>
      <c r="D1508" s="1649" t="s">
        <v>530</v>
      </c>
    </row>
    <row r="1509" spans="3:4">
      <c r="C1509" s="94" t="s">
        <v>503</v>
      </c>
      <c r="D1509" s="1649" t="s">
        <v>529</v>
      </c>
    </row>
    <row r="1510" spans="3:4">
      <c r="C1510" s="94" t="s">
        <v>503</v>
      </c>
      <c r="D1510" s="1649" t="s">
        <v>528</v>
      </c>
    </row>
    <row r="1511" spans="3:4">
      <c r="C1511" s="94" t="s">
        <v>503</v>
      </c>
      <c r="D1511" s="1649" t="s">
        <v>527</v>
      </c>
    </row>
    <row r="1512" spans="3:4">
      <c r="C1512" s="94" t="s">
        <v>503</v>
      </c>
      <c r="D1512" s="1649" t="s">
        <v>526</v>
      </c>
    </row>
    <row r="1513" spans="3:4">
      <c r="C1513" s="94" t="s">
        <v>503</v>
      </c>
      <c r="D1513" s="1649" t="s">
        <v>525</v>
      </c>
    </row>
    <row r="1514" spans="3:4">
      <c r="C1514" s="94" t="s">
        <v>503</v>
      </c>
      <c r="D1514" s="1649" t="s">
        <v>524</v>
      </c>
    </row>
    <row r="1515" spans="3:4">
      <c r="C1515" s="94" t="s">
        <v>503</v>
      </c>
      <c r="D1515" s="1649" t="s">
        <v>523</v>
      </c>
    </row>
    <row r="1516" spans="3:4">
      <c r="C1516" s="94" t="s">
        <v>503</v>
      </c>
      <c r="D1516" s="1649" t="s">
        <v>522</v>
      </c>
    </row>
    <row r="1517" spans="3:4">
      <c r="C1517" s="94" t="s">
        <v>503</v>
      </c>
      <c r="D1517" s="1649" t="s">
        <v>521</v>
      </c>
    </row>
    <row r="1518" spans="3:4">
      <c r="C1518" s="94" t="s">
        <v>503</v>
      </c>
      <c r="D1518" s="1649" t="s">
        <v>520</v>
      </c>
    </row>
    <row r="1519" spans="3:4">
      <c r="C1519" s="94" t="s">
        <v>503</v>
      </c>
      <c r="D1519" s="1649" t="s">
        <v>519</v>
      </c>
    </row>
    <row r="1520" spans="3:4">
      <c r="C1520" s="94" t="s">
        <v>503</v>
      </c>
      <c r="D1520" s="1649" t="s">
        <v>518</v>
      </c>
    </row>
    <row r="1521" spans="3:4">
      <c r="C1521" s="94" t="s">
        <v>503</v>
      </c>
      <c r="D1521" s="1649" t="s">
        <v>517</v>
      </c>
    </row>
    <row r="1522" spans="3:4">
      <c r="C1522" s="94" t="s">
        <v>503</v>
      </c>
      <c r="D1522" s="1649" t="s">
        <v>516</v>
      </c>
    </row>
    <row r="1523" spans="3:4">
      <c r="C1523" s="94" t="s">
        <v>503</v>
      </c>
      <c r="D1523" s="1649" t="s">
        <v>515</v>
      </c>
    </row>
    <row r="1524" spans="3:4">
      <c r="C1524" s="94" t="s">
        <v>503</v>
      </c>
      <c r="D1524" s="1649" t="s">
        <v>514</v>
      </c>
    </row>
    <row r="1525" spans="3:4">
      <c r="C1525" s="94" t="s">
        <v>503</v>
      </c>
      <c r="D1525" s="1649" t="s">
        <v>513</v>
      </c>
    </row>
    <row r="1526" spans="3:4">
      <c r="C1526" s="94" t="s">
        <v>503</v>
      </c>
      <c r="D1526" s="1649" t="s">
        <v>512</v>
      </c>
    </row>
    <row r="1527" spans="3:4">
      <c r="C1527" s="94" t="s">
        <v>503</v>
      </c>
      <c r="D1527" s="1649" t="s">
        <v>511</v>
      </c>
    </row>
    <row r="1528" spans="3:4">
      <c r="C1528" s="94" t="s">
        <v>503</v>
      </c>
      <c r="D1528" s="1649" t="s">
        <v>510</v>
      </c>
    </row>
    <row r="1529" spans="3:4">
      <c r="C1529" s="94" t="s">
        <v>503</v>
      </c>
      <c r="D1529" s="1649" t="s">
        <v>509</v>
      </c>
    </row>
    <row r="1530" spans="3:4">
      <c r="C1530" s="94" t="s">
        <v>503</v>
      </c>
      <c r="D1530" s="1649" t="s">
        <v>508</v>
      </c>
    </row>
    <row r="1531" spans="3:4">
      <c r="C1531" s="94" t="s">
        <v>503</v>
      </c>
      <c r="D1531" s="1649" t="s">
        <v>507</v>
      </c>
    </row>
    <row r="1532" spans="3:4">
      <c r="C1532" s="94" t="s">
        <v>503</v>
      </c>
      <c r="D1532" s="1649" t="s">
        <v>506</v>
      </c>
    </row>
    <row r="1533" spans="3:4">
      <c r="C1533" s="94" t="s">
        <v>503</v>
      </c>
      <c r="D1533" s="1649" t="s">
        <v>505</v>
      </c>
    </row>
    <row r="1534" spans="3:4">
      <c r="C1534" s="94" t="s">
        <v>503</v>
      </c>
      <c r="D1534" s="1649" t="s">
        <v>504</v>
      </c>
    </row>
    <row r="1535" spans="3:4">
      <c r="C1535" s="94" t="s">
        <v>503</v>
      </c>
      <c r="D1535" s="1649" t="s">
        <v>502</v>
      </c>
    </row>
    <row r="1536" spans="3:4">
      <c r="C1536" s="94" t="s">
        <v>482</v>
      </c>
      <c r="D1536" s="1649" t="s">
        <v>501</v>
      </c>
    </row>
    <row r="1537" spans="3:4">
      <c r="C1537" s="94" t="s">
        <v>482</v>
      </c>
      <c r="D1537" s="1649" t="s">
        <v>500</v>
      </c>
    </row>
    <row r="1538" spans="3:4">
      <c r="C1538" s="94" t="s">
        <v>482</v>
      </c>
      <c r="D1538" s="1649" t="s">
        <v>499</v>
      </c>
    </row>
    <row r="1539" spans="3:4">
      <c r="C1539" s="94" t="s">
        <v>482</v>
      </c>
      <c r="D1539" s="1649" t="s">
        <v>498</v>
      </c>
    </row>
    <row r="1540" spans="3:4">
      <c r="C1540" s="94" t="s">
        <v>482</v>
      </c>
      <c r="D1540" s="1649" t="s">
        <v>497</v>
      </c>
    </row>
    <row r="1541" spans="3:4">
      <c r="C1541" s="94" t="s">
        <v>482</v>
      </c>
      <c r="D1541" s="1649" t="s">
        <v>496</v>
      </c>
    </row>
    <row r="1542" spans="3:4">
      <c r="C1542" s="94" t="s">
        <v>482</v>
      </c>
      <c r="D1542" s="1649" t="s">
        <v>495</v>
      </c>
    </row>
    <row r="1543" spans="3:4">
      <c r="C1543" s="94" t="s">
        <v>482</v>
      </c>
      <c r="D1543" s="1649" t="s">
        <v>494</v>
      </c>
    </row>
    <row r="1544" spans="3:4">
      <c r="C1544" s="94" t="s">
        <v>482</v>
      </c>
      <c r="D1544" s="1649" t="s">
        <v>493</v>
      </c>
    </row>
    <row r="1545" spans="3:4">
      <c r="C1545" s="94" t="s">
        <v>482</v>
      </c>
      <c r="D1545" s="1649" t="s">
        <v>492</v>
      </c>
    </row>
    <row r="1546" spans="3:4">
      <c r="C1546" s="94" t="s">
        <v>482</v>
      </c>
      <c r="D1546" s="1649" t="s">
        <v>491</v>
      </c>
    </row>
    <row r="1547" spans="3:4">
      <c r="C1547" s="94" t="s">
        <v>482</v>
      </c>
      <c r="D1547" s="1649" t="s">
        <v>490</v>
      </c>
    </row>
    <row r="1548" spans="3:4">
      <c r="C1548" s="94" t="s">
        <v>482</v>
      </c>
      <c r="D1548" s="1649" t="s">
        <v>489</v>
      </c>
    </row>
    <row r="1549" spans="3:4">
      <c r="C1549" s="94" t="s">
        <v>482</v>
      </c>
      <c r="D1549" s="1649" t="s">
        <v>488</v>
      </c>
    </row>
    <row r="1550" spans="3:4">
      <c r="C1550" s="94" t="s">
        <v>482</v>
      </c>
      <c r="D1550" s="1649" t="s">
        <v>487</v>
      </c>
    </row>
    <row r="1551" spans="3:4">
      <c r="C1551" s="94" t="s">
        <v>482</v>
      </c>
      <c r="D1551" s="1649" t="s">
        <v>486</v>
      </c>
    </row>
    <row r="1552" spans="3:4">
      <c r="C1552" s="94" t="s">
        <v>482</v>
      </c>
      <c r="D1552" s="1649" t="s">
        <v>485</v>
      </c>
    </row>
    <row r="1553" spans="3:4">
      <c r="C1553" s="94" t="s">
        <v>482</v>
      </c>
      <c r="D1553" s="1649" t="s">
        <v>484</v>
      </c>
    </row>
    <row r="1554" spans="3:4">
      <c r="C1554" s="94" t="s">
        <v>482</v>
      </c>
      <c r="D1554" s="1649" t="s">
        <v>483</v>
      </c>
    </row>
    <row r="1555" spans="3:4">
      <c r="C1555" s="94" t="s">
        <v>482</v>
      </c>
      <c r="D1555" s="1649" t="s">
        <v>481</v>
      </c>
    </row>
    <row r="1556" spans="3:4">
      <c r="C1556" s="94" t="s">
        <v>460</v>
      </c>
      <c r="D1556" s="1649" t="s">
        <v>480</v>
      </c>
    </row>
    <row r="1557" spans="3:4">
      <c r="C1557" s="94" t="s">
        <v>460</v>
      </c>
      <c r="D1557" s="1649" t="s">
        <v>479</v>
      </c>
    </row>
    <row r="1558" spans="3:4">
      <c r="C1558" s="94" t="s">
        <v>460</v>
      </c>
      <c r="D1558" s="1649" t="s">
        <v>478</v>
      </c>
    </row>
    <row r="1559" spans="3:4">
      <c r="C1559" s="94" t="s">
        <v>460</v>
      </c>
      <c r="D1559" s="1649" t="s">
        <v>477</v>
      </c>
    </row>
    <row r="1560" spans="3:4">
      <c r="C1560" s="94" t="s">
        <v>460</v>
      </c>
      <c r="D1560" s="1649" t="s">
        <v>476</v>
      </c>
    </row>
    <row r="1561" spans="3:4">
      <c r="C1561" s="94" t="s">
        <v>460</v>
      </c>
      <c r="D1561" s="1649" t="s">
        <v>475</v>
      </c>
    </row>
    <row r="1562" spans="3:4">
      <c r="C1562" s="94" t="s">
        <v>460</v>
      </c>
      <c r="D1562" s="1649" t="s">
        <v>474</v>
      </c>
    </row>
    <row r="1563" spans="3:4">
      <c r="C1563" s="94" t="s">
        <v>460</v>
      </c>
      <c r="D1563" s="1649" t="s">
        <v>473</v>
      </c>
    </row>
    <row r="1564" spans="3:4">
      <c r="C1564" s="94" t="s">
        <v>460</v>
      </c>
      <c r="D1564" s="1649" t="s">
        <v>472</v>
      </c>
    </row>
    <row r="1565" spans="3:4">
      <c r="C1565" s="94" t="s">
        <v>460</v>
      </c>
      <c r="D1565" s="1649" t="s">
        <v>471</v>
      </c>
    </row>
    <row r="1566" spans="3:4">
      <c r="C1566" s="94" t="s">
        <v>460</v>
      </c>
      <c r="D1566" s="1649" t="s">
        <v>470</v>
      </c>
    </row>
    <row r="1567" spans="3:4">
      <c r="C1567" s="94" t="s">
        <v>460</v>
      </c>
      <c r="D1567" s="1649" t="s">
        <v>469</v>
      </c>
    </row>
    <row r="1568" spans="3:4">
      <c r="C1568" s="94" t="s">
        <v>460</v>
      </c>
      <c r="D1568" s="1649" t="s">
        <v>468</v>
      </c>
    </row>
    <row r="1569" spans="3:4">
      <c r="C1569" s="94" t="s">
        <v>460</v>
      </c>
      <c r="D1569" s="1649" t="s">
        <v>467</v>
      </c>
    </row>
    <row r="1570" spans="3:4">
      <c r="C1570" s="94" t="s">
        <v>460</v>
      </c>
      <c r="D1570" s="1649" t="s">
        <v>466</v>
      </c>
    </row>
    <row r="1571" spans="3:4">
      <c r="C1571" s="94" t="s">
        <v>460</v>
      </c>
      <c r="D1571" s="1649" t="s">
        <v>465</v>
      </c>
    </row>
    <row r="1572" spans="3:4">
      <c r="C1572" s="94" t="s">
        <v>460</v>
      </c>
      <c r="D1572" s="1649" t="s">
        <v>464</v>
      </c>
    </row>
    <row r="1573" spans="3:4">
      <c r="C1573" s="94" t="s">
        <v>460</v>
      </c>
      <c r="D1573" s="1649" t="s">
        <v>463</v>
      </c>
    </row>
    <row r="1574" spans="3:4">
      <c r="C1574" s="94" t="s">
        <v>460</v>
      </c>
      <c r="D1574" s="1649" t="s">
        <v>462</v>
      </c>
    </row>
    <row r="1575" spans="3:4">
      <c r="C1575" s="94" t="s">
        <v>460</v>
      </c>
      <c r="D1575" s="1649" t="s">
        <v>461</v>
      </c>
    </row>
    <row r="1576" spans="3:4">
      <c r="C1576" s="94" t="s">
        <v>460</v>
      </c>
      <c r="D1576" s="1649" t="s">
        <v>459</v>
      </c>
    </row>
    <row r="1577" spans="3:4">
      <c r="C1577" s="94" t="s">
        <v>414</v>
      </c>
      <c r="D1577" s="1649" t="s">
        <v>458</v>
      </c>
    </row>
    <row r="1578" spans="3:4">
      <c r="C1578" s="94" t="s">
        <v>414</v>
      </c>
      <c r="D1578" s="1649" t="s">
        <v>457</v>
      </c>
    </row>
    <row r="1579" spans="3:4">
      <c r="C1579" s="94" t="s">
        <v>414</v>
      </c>
      <c r="D1579" s="1649" t="s">
        <v>456</v>
      </c>
    </row>
    <row r="1580" spans="3:4">
      <c r="C1580" s="94" t="s">
        <v>414</v>
      </c>
      <c r="D1580" s="1649" t="s">
        <v>455</v>
      </c>
    </row>
    <row r="1581" spans="3:4">
      <c r="C1581" s="94" t="s">
        <v>414</v>
      </c>
      <c r="D1581" s="1649" t="s">
        <v>454</v>
      </c>
    </row>
    <row r="1582" spans="3:4">
      <c r="C1582" s="94" t="s">
        <v>414</v>
      </c>
      <c r="D1582" s="1649" t="s">
        <v>453</v>
      </c>
    </row>
    <row r="1583" spans="3:4">
      <c r="C1583" s="94" t="s">
        <v>414</v>
      </c>
      <c r="D1583" s="1649" t="s">
        <v>452</v>
      </c>
    </row>
    <row r="1584" spans="3:4">
      <c r="C1584" s="94" t="s">
        <v>414</v>
      </c>
      <c r="D1584" s="1649" t="s">
        <v>451</v>
      </c>
    </row>
    <row r="1585" spans="3:4">
      <c r="C1585" s="94" t="s">
        <v>414</v>
      </c>
      <c r="D1585" s="1649" t="s">
        <v>450</v>
      </c>
    </row>
    <row r="1586" spans="3:4">
      <c r="C1586" s="94" t="s">
        <v>414</v>
      </c>
      <c r="D1586" s="1649" t="s">
        <v>449</v>
      </c>
    </row>
    <row r="1587" spans="3:4">
      <c r="C1587" s="94" t="s">
        <v>414</v>
      </c>
      <c r="D1587" s="1649" t="s">
        <v>448</v>
      </c>
    </row>
    <row r="1588" spans="3:4">
      <c r="C1588" s="94" t="s">
        <v>414</v>
      </c>
      <c r="D1588" s="1649" t="s">
        <v>447</v>
      </c>
    </row>
    <row r="1589" spans="3:4">
      <c r="C1589" s="94" t="s">
        <v>414</v>
      </c>
      <c r="D1589" s="1649" t="s">
        <v>446</v>
      </c>
    </row>
    <row r="1590" spans="3:4">
      <c r="C1590" s="94" t="s">
        <v>414</v>
      </c>
      <c r="D1590" s="1649" t="s">
        <v>445</v>
      </c>
    </row>
    <row r="1591" spans="3:4">
      <c r="C1591" s="94" t="s">
        <v>414</v>
      </c>
      <c r="D1591" s="1649" t="s">
        <v>444</v>
      </c>
    </row>
    <row r="1592" spans="3:4">
      <c r="C1592" s="94" t="s">
        <v>414</v>
      </c>
      <c r="D1592" s="1649" t="s">
        <v>443</v>
      </c>
    </row>
    <row r="1593" spans="3:4">
      <c r="C1593" s="94" t="s">
        <v>414</v>
      </c>
      <c r="D1593" s="1649" t="s">
        <v>442</v>
      </c>
    </row>
    <row r="1594" spans="3:4">
      <c r="C1594" s="94" t="s">
        <v>414</v>
      </c>
      <c r="D1594" s="1649" t="s">
        <v>441</v>
      </c>
    </row>
    <row r="1595" spans="3:4">
      <c r="C1595" s="94" t="s">
        <v>414</v>
      </c>
      <c r="D1595" s="1649" t="s">
        <v>440</v>
      </c>
    </row>
    <row r="1596" spans="3:4">
      <c r="C1596" s="94" t="s">
        <v>414</v>
      </c>
      <c r="D1596" s="1649" t="s">
        <v>439</v>
      </c>
    </row>
    <row r="1597" spans="3:4">
      <c r="C1597" s="94" t="s">
        <v>414</v>
      </c>
      <c r="D1597" s="1649" t="s">
        <v>438</v>
      </c>
    </row>
    <row r="1598" spans="3:4">
      <c r="C1598" s="94" t="s">
        <v>414</v>
      </c>
      <c r="D1598" s="1649" t="s">
        <v>437</v>
      </c>
    </row>
    <row r="1599" spans="3:4">
      <c r="C1599" s="94" t="s">
        <v>414</v>
      </c>
      <c r="D1599" s="1649" t="s">
        <v>436</v>
      </c>
    </row>
    <row r="1600" spans="3:4">
      <c r="C1600" s="94" t="s">
        <v>414</v>
      </c>
      <c r="D1600" s="1649" t="s">
        <v>435</v>
      </c>
    </row>
    <row r="1601" spans="3:4">
      <c r="C1601" s="94" t="s">
        <v>414</v>
      </c>
      <c r="D1601" s="1649" t="s">
        <v>434</v>
      </c>
    </row>
    <row r="1602" spans="3:4">
      <c r="C1602" s="94" t="s">
        <v>414</v>
      </c>
      <c r="D1602" s="1649" t="s">
        <v>433</v>
      </c>
    </row>
    <row r="1603" spans="3:4">
      <c r="C1603" s="94" t="s">
        <v>414</v>
      </c>
      <c r="D1603" s="1649" t="s">
        <v>432</v>
      </c>
    </row>
    <row r="1604" spans="3:4">
      <c r="C1604" s="94" t="s">
        <v>414</v>
      </c>
      <c r="D1604" s="1649" t="s">
        <v>431</v>
      </c>
    </row>
    <row r="1605" spans="3:4">
      <c r="C1605" s="94" t="s">
        <v>414</v>
      </c>
      <c r="D1605" s="1649" t="s">
        <v>430</v>
      </c>
    </row>
    <row r="1606" spans="3:4">
      <c r="C1606" s="94" t="s">
        <v>414</v>
      </c>
      <c r="D1606" s="1649" t="s">
        <v>429</v>
      </c>
    </row>
    <row r="1607" spans="3:4">
      <c r="C1607" s="94" t="s">
        <v>414</v>
      </c>
      <c r="D1607" s="1649" t="s">
        <v>428</v>
      </c>
    </row>
    <row r="1608" spans="3:4">
      <c r="C1608" s="94" t="s">
        <v>414</v>
      </c>
      <c r="D1608" s="1649" t="s">
        <v>427</v>
      </c>
    </row>
    <row r="1609" spans="3:4">
      <c r="C1609" s="94" t="s">
        <v>414</v>
      </c>
      <c r="D1609" s="1649" t="s">
        <v>426</v>
      </c>
    </row>
    <row r="1610" spans="3:4">
      <c r="C1610" s="94" t="s">
        <v>414</v>
      </c>
      <c r="D1610" s="1649" t="s">
        <v>425</v>
      </c>
    </row>
    <row r="1611" spans="3:4">
      <c r="C1611" s="94" t="s">
        <v>414</v>
      </c>
      <c r="D1611" s="1649" t="s">
        <v>424</v>
      </c>
    </row>
    <row r="1612" spans="3:4">
      <c r="C1612" s="94" t="s">
        <v>414</v>
      </c>
      <c r="D1612" s="1649" t="s">
        <v>423</v>
      </c>
    </row>
    <row r="1613" spans="3:4">
      <c r="C1613" s="94" t="s">
        <v>414</v>
      </c>
      <c r="D1613" s="1649" t="s">
        <v>422</v>
      </c>
    </row>
    <row r="1614" spans="3:4">
      <c r="C1614" s="94" t="s">
        <v>414</v>
      </c>
      <c r="D1614" s="1649" t="s">
        <v>421</v>
      </c>
    </row>
    <row r="1615" spans="3:4">
      <c r="C1615" s="94" t="s">
        <v>414</v>
      </c>
      <c r="D1615" s="1649" t="s">
        <v>420</v>
      </c>
    </row>
    <row r="1616" spans="3:4">
      <c r="C1616" s="94" t="s">
        <v>414</v>
      </c>
      <c r="D1616" s="1649" t="s">
        <v>419</v>
      </c>
    </row>
    <row r="1617" spans="3:4">
      <c r="C1617" s="94" t="s">
        <v>414</v>
      </c>
      <c r="D1617" s="1649" t="s">
        <v>418</v>
      </c>
    </row>
    <row r="1618" spans="3:4">
      <c r="C1618" s="94" t="s">
        <v>414</v>
      </c>
      <c r="D1618" s="1649" t="s">
        <v>417</v>
      </c>
    </row>
    <row r="1619" spans="3:4">
      <c r="C1619" s="94" t="s">
        <v>414</v>
      </c>
      <c r="D1619" s="1649" t="s">
        <v>416</v>
      </c>
    </row>
    <row r="1620" spans="3:4">
      <c r="C1620" s="94" t="s">
        <v>414</v>
      </c>
      <c r="D1620" s="1649" t="s">
        <v>415</v>
      </c>
    </row>
    <row r="1621" spans="3:4">
      <c r="C1621" s="94" t="s">
        <v>414</v>
      </c>
      <c r="D1621" s="1649" t="s">
        <v>413</v>
      </c>
    </row>
    <row r="1622" spans="3:4">
      <c r="C1622" s="94" t="s">
        <v>395</v>
      </c>
      <c r="D1622" s="1649" t="s">
        <v>412</v>
      </c>
    </row>
    <row r="1623" spans="3:4">
      <c r="C1623" s="94" t="s">
        <v>395</v>
      </c>
      <c r="D1623" s="1649" t="s">
        <v>411</v>
      </c>
    </row>
    <row r="1624" spans="3:4">
      <c r="C1624" s="94" t="s">
        <v>395</v>
      </c>
      <c r="D1624" s="1649" t="s">
        <v>410</v>
      </c>
    </row>
    <row r="1625" spans="3:4">
      <c r="C1625" s="94" t="s">
        <v>395</v>
      </c>
      <c r="D1625" s="1649" t="s">
        <v>409</v>
      </c>
    </row>
    <row r="1626" spans="3:4">
      <c r="C1626" s="94" t="s">
        <v>395</v>
      </c>
      <c r="D1626" s="1649" t="s">
        <v>408</v>
      </c>
    </row>
    <row r="1627" spans="3:4">
      <c r="C1627" s="94" t="s">
        <v>395</v>
      </c>
      <c r="D1627" s="1649" t="s">
        <v>407</v>
      </c>
    </row>
    <row r="1628" spans="3:4">
      <c r="C1628" s="94" t="s">
        <v>395</v>
      </c>
      <c r="D1628" s="1649" t="s">
        <v>406</v>
      </c>
    </row>
    <row r="1629" spans="3:4">
      <c r="C1629" s="94" t="s">
        <v>395</v>
      </c>
      <c r="D1629" s="1649" t="s">
        <v>405</v>
      </c>
    </row>
    <row r="1630" spans="3:4">
      <c r="C1630" s="94" t="s">
        <v>395</v>
      </c>
      <c r="D1630" s="1649" t="s">
        <v>404</v>
      </c>
    </row>
    <row r="1631" spans="3:4">
      <c r="C1631" s="94" t="s">
        <v>395</v>
      </c>
      <c r="D1631" s="1649" t="s">
        <v>403</v>
      </c>
    </row>
    <row r="1632" spans="3:4">
      <c r="C1632" s="94" t="s">
        <v>395</v>
      </c>
      <c r="D1632" s="1649" t="s">
        <v>402</v>
      </c>
    </row>
    <row r="1633" spans="3:4">
      <c r="C1633" s="94" t="s">
        <v>395</v>
      </c>
      <c r="D1633" s="1649" t="s">
        <v>401</v>
      </c>
    </row>
    <row r="1634" spans="3:4">
      <c r="C1634" s="94" t="s">
        <v>395</v>
      </c>
      <c r="D1634" s="1649" t="s">
        <v>400</v>
      </c>
    </row>
    <row r="1635" spans="3:4">
      <c r="C1635" s="94" t="s">
        <v>395</v>
      </c>
      <c r="D1635" s="1649" t="s">
        <v>399</v>
      </c>
    </row>
    <row r="1636" spans="3:4">
      <c r="C1636" s="94" t="s">
        <v>395</v>
      </c>
      <c r="D1636" s="1649" t="s">
        <v>398</v>
      </c>
    </row>
    <row r="1637" spans="3:4">
      <c r="C1637" s="94" t="s">
        <v>395</v>
      </c>
      <c r="D1637" s="1649" t="s">
        <v>397</v>
      </c>
    </row>
    <row r="1638" spans="3:4">
      <c r="C1638" s="94" t="s">
        <v>395</v>
      </c>
      <c r="D1638" s="1649" t="s">
        <v>396</v>
      </c>
    </row>
    <row r="1639" spans="3:4">
      <c r="C1639" s="94" t="s">
        <v>395</v>
      </c>
      <c r="D1639" s="1649" t="s">
        <v>394</v>
      </c>
    </row>
    <row r="1640" spans="3:4">
      <c r="C1640" s="94" t="s">
        <v>368</v>
      </c>
      <c r="D1640" s="1649" t="s">
        <v>393</v>
      </c>
    </row>
    <row r="1641" spans="3:4">
      <c r="C1641" s="94" t="s">
        <v>368</v>
      </c>
      <c r="D1641" s="1649" t="s">
        <v>392</v>
      </c>
    </row>
    <row r="1642" spans="3:4">
      <c r="C1642" s="94" t="s">
        <v>368</v>
      </c>
      <c r="D1642" s="1649" t="s">
        <v>391</v>
      </c>
    </row>
    <row r="1643" spans="3:4">
      <c r="C1643" s="94" t="s">
        <v>368</v>
      </c>
      <c r="D1643" s="1649" t="s">
        <v>390</v>
      </c>
    </row>
    <row r="1644" spans="3:4">
      <c r="C1644" s="94" t="s">
        <v>368</v>
      </c>
      <c r="D1644" s="1649" t="s">
        <v>389</v>
      </c>
    </row>
    <row r="1645" spans="3:4">
      <c r="C1645" s="94" t="s">
        <v>368</v>
      </c>
      <c r="D1645" s="1649" t="s">
        <v>388</v>
      </c>
    </row>
    <row r="1646" spans="3:4">
      <c r="C1646" s="94" t="s">
        <v>368</v>
      </c>
      <c r="D1646" s="1649" t="s">
        <v>387</v>
      </c>
    </row>
    <row r="1647" spans="3:4">
      <c r="C1647" s="94" t="s">
        <v>368</v>
      </c>
      <c r="D1647" s="1649" t="s">
        <v>386</v>
      </c>
    </row>
    <row r="1648" spans="3:4">
      <c r="C1648" s="94" t="s">
        <v>368</v>
      </c>
      <c r="D1648" s="1649" t="s">
        <v>385</v>
      </c>
    </row>
    <row r="1649" spans="3:4">
      <c r="C1649" s="94" t="s">
        <v>368</v>
      </c>
      <c r="D1649" s="1649" t="s">
        <v>384</v>
      </c>
    </row>
    <row r="1650" spans="3:4">
      <c r="C1650" s="94" t="s">
        <v>368</v>
      </c>
      <c r="D1650" s="1649" t="s">
        <v>383</v>
      </c>
    </row>
    <row r="1651" spans="3:4">
      <c r="C1651" s="94" t="s">
        <v>368</v>
      </c>
      <c r="D1651" s="1649" t="s">
        <v>382</v>
      </c>
    </row>
    <row r="1652" spans="3:4">
      <c r="C1652" s="94" t="s">
        <v>368</v>
      </c>
      <c r="D1652" s="1649" t="s">
        <v>381</v>
      </c>
    </row>
    <row r="1653" spans="3:4">
      <c r="C1653" s="94" t="s">
        <v>368</v>
      </c>
      <c r="D1653" s="1649" t="s">
        <v>380</v>
      </c>
    </row>
    <row r="1654" spans="3:4">
      <c r="C1654" s="94" t="s">
        <v>368</v>
      </c>
      <c r="D1654" s="1649" t="s">
        <v>379</v>
      </c>
    </row>
    <row r="1655" spans="3:4">
      <c r="C1655" s="94" t="s">
        <v>368</v>
      </c>
      <c r="D1655" s="1649" t="s">
        <v>378</v>
      </c>
    </row>
    <row r="1656" spans="3:4">
      <c r="C1656" s="94" t="s">
        <v>368</v>
      </c>
      <c r="D1656" s="1649" t="s">
        <v>377</v>
      </c>
    </row>
    <row r="1657" spans="3:4">
      <c r="C1657" s="94" t="s">
        <v>368</v>
      </c>
      <c r="D1657" s="1649" t="s">
        <v>376</v>
      </c>
    </row>
    <row r="1658" spans="3:4">
      <c r="C1658" s="94" t="s">
        <v>368</v>
      </c>
      <c r="D1658" s="1649" t="s">
        <v>375</v>
      </c>
    </row>
    <row r="1659" spans="3:4">
      <c r="C1659" s="94" t="s">
        <v>368</v>
      </c>
      <c r="D1659" s="1649" t="s">
        <v>374</v>
      </c>
    </row>
    <row r="1660" spans="3:4">
      <c r="C1660" s="94" t="s">
        <v>368</v>
      </c>
      <c r="D1660" s="1649" t="s">
        <v>373</v>
      </c>
    </row>
    <row r="1661" spans="3:4">
      <c r="C1661" s="94" t="s">
        <v>368</v>
      </c>
      <c r="D1661" s="1649" t="s">
        <v>372</v>
      </c>
    </row>
    <row r="1662" spans="3:4">
      <c r="C1662" s="94" t="s">
        <v>368</v>
      </c>
      <c r="D1662" s="1649" t="s">
        <v>371</v>
      </c>
    </row>
    <row r="1663" spans="3:4">
      <c r="C1663" s="94" t="s">
        <v>368</v>
      </c>
      <c r="D1663" s="1649" t="s">
        <v>370</v>
      </c>
    </row>
    <row r="1664" spans="3:4">
      <c r="C1664" s="94" t="s">
        <v>368</v>
      </c>
      <c r="D1664" s="1649" t="s">
        <v>369</v>
      </c>
    </row>
    <row r="1665" spans="3:4">
      <c r="C1665" s="94" t="s">
        <v>368</v>
      </c>
      <c r="D1665" s="1649" t="s">
        <v>367</v>
      </c>
    </row>
    <row r="1666" spans="3:4">
      <c r="C1666" s="94" t="s">
        <v>324</v>
      </c>
      <c r="D1666" s="1649" t="s">
        <v>366</v>
      </c>
    </row>
    <row r="1667" spans="3:4">
      <c r="C1667" s="94" t="s">
        <v>324</v>
      </c>
      <c r="D1667" s="1649" t="s">
        <v>365</v>
      </c>
    </row>
    <row r="1668" spans="3:4">
      <c r="C1668" s="94" t="s">
        <v>324</v>
      </c>
      <c r="D1668" s="1649" t="s">
        <v>364</v>
      </c>
    </row>
    <row r="1669" spans="3:4">
      <c r="C1669" s="94" t="s">
        <v>324</v>
      </c>
      <c r="D1669" s="1649" t="s">
        <v>363</v>
      </c>
    </row>
    <row r="1670" spans="3:4">
      <c r="C1670" s="94" t="s">
        <v>324</v>
      </c>
      <c r="D1670" s="1649" t="s">
        <v>362</v>
      </c>
    </row>
    <row r="1671" spans="3:4">
      <c r="C1671" s="94" t="s">
        <v>324</v>
      </c>
      <c r="D1671" s="1649" t="s">
        <v>361</v>
      </c>
    </row>
    <row r="1672" spans="3:4">
      <c r="C1672" s="94" t="s">
        <v>324</v>
      </c>
      <c r="D1672" s="1649" t="s">
        <v>360</v>
      </c>
    </row>
    <row r="1673" spans="3:4">
      <c r="C1673" s="94" t="s">
        <v>324</v>
      </c>
      <c r="D1673" s="1649" t="s">
        <v>359</v>
      </c>
    </row>
    <row r="1674" spans="3:4">
      <c r="C1674" s="94" t="s">
        <v>324</v>
      </c>
      <c r="D1674" s="1649" t="s">
        <v>358</v>
      </c>
    </row>
    <row r="1675" spans="3:4">
      <c r="C1675" s="94" t="s">
        <v>324</v>
      </c>
      <c r="D1675" s="1649" t="s">
        <v>357</v>
      </c>
    </row>
    <row r="1676" spans="3:4">
      <c r="C1676" s="94" t="s">
        <v>324</v>
      </c>
      <c r="D1676" s="1649" t="s">
        <v>356</v>
      </c>
    </row>
    <row r="1677" spans="3:4">
      <c r="C1677" s="94" t="s">
        <v>324</v>
      </c>
      <c r="D1677" s="1649" t="s">
        <v>355</v>
      </c>
    </row>
    <row r="1678" spans="3:4">
      <c r="C1678" s="94" t="s">
        <v>324</v>
      </c>
      <c r="D1678" s="1649" t="s">
        <v>354</v>
      </c>
    </row>
    <row r="1679" spans="3:4">
      <c r="C1679" s="94" t="s">
        <v>324</v>
      </c>
      <c r="D1679" s="1649" t="s">
        <v>353</v>
      </c>
    </row>
    <row r="1680" spans="3:4">
      <c r="C1680" s="94" t="s">
        <v>324</v>
      </c>
      <c r="D1680" s="1649" t="s">
        <v>352</v>
      </c>
    </row>
    <row r="1681" spans="3:4">
      <c r="C1681" s="94" t="s">
        <v>324</v>
      </c>
      <c r="D1681" s="1649" t="s">
        <v>351</v>
      </c>
    </row>
    <row r="1682" spans="3:4">
      <c r="C1682" s="94" t="s">
        <v>324</v>
      </c>
      <c r="D1682" s="1649" t="s">
        <v>350</v>
      </c>
    </row>
    <row r="1683" spans="3:4">
      <c r="C1683" s="94" t="s">
        <v>324</v>
      </c>
      <c r="D1683" s="1649" t="s">
        <v>349</v>
      </c>
    </row>
    <row r="1684" spans="3:4">
      <c r="C1684" s="94" t="s">
        <v>324</v>
      </c>
      <c r="D1684" s="1649" t="s">
        <v>348</v>
      </c>
    </row>
    <row r="1685" spans="3:4">
      <c r="C1685" s="94" t="s">
        <v>324</v>
      </c>
      <c r="D1685" s="1649" t="s">
        <v>347</v>
      </c>
    </row>
    <row r="1686" spans="3:4">
      <c r="C1686" s="94" t="s">
        <v>324</v>
      </c>
      <c r="D1686" s="1649" t="s">
        <v>346</v>
      </c>
    </row>
    <row r="1687" spans="3:4">
      <c r="C1687" s="94" t="s">
        <v>324</v>
      </c>
      <c r="D1687" s="1649" t="s">
        <v>345</v>
      </c>
    </row>
    <row r="1688" spans="3:4">
      <c r="C1688" s="94" t="s">
        <v>324</v>
      </c>
      <c r="D1688" s="1649" t="s">
        <v>344</v>
      </c>
    </row>
    <row r="1689" spans="3:4">
      <c r="C1689" s="94" t="s">
        <v>324</v>
      </c>
      <c r="D1689" s="1649" t="s">
        <v>343</v>
      </c>
    </row>
    <row r="1690" spans="3:4">
      <c r="C1690" s="94" t="s">
        <v>324</v>
      </c>
      <c r="D1690" s="1649" t="s">
        <v>342</v>
      </c>
    </row>
    <row r="1691" spans="3:4">
      <c r="C1691" s="94" t="s">
        <v>324</v>
      </c>
      <c r="D1691" s="1649" t="s">
        <v>341</v>
      </c>
    </row>
    <row r="1692" spans="3:4">
      <c r="C1692" s="94" t="s">
        <v>324</v>
      </c>
      <c r="D1692" s="1649" t="s">
        <v>340</v>
      </c>
    </row>
    <row r="1693" spans="3:4">
      <c r="C1693" s="94" t="s">
        <v>324</v>
      </c>
      <c r="D1693" s="1649" t="s">
        <v>339</v>
      </c>
    </row>
    <row r="1694" spans="3:4">
      <c r="C1694" s="94" t="s">
        <v>324</v>
      </c>
      <c r="D1694" s="1649" t="s">
        <v>338</v>
      </c>
    </row>
    <row r="1695" spans="3:4">
      <c r="C1695" s="94" t="s">
        <v>324</v>
      </c>
      <c r="D1695" s="1649" t="s">
        <v>337</v>
      </c>
    </row>
    <row r="1696" spans="3:4">
      <c r="C1696" s="94" t="s">
        <v>324</v>
      </c>
      <c r="D1696" s="1649" t="s">
        <v>336</v>
      </c>
    </row>
    <row r="1697" spans="3:4">
      <c r="C1697" s="94" t="s">
        <v>324</v>
      </c>
      <c r="D1697" s="1649" t="s">
        <v>335</v>
      </c>
    </row>
    <row r="1698" spans="3:4">
      <c r="C1698" s="94" t="s">
        <v>324</v>
      </c>
      <c r="D1698" s="1649" t="s">
        <v>334</v>
      </c>
    </row>
    <row r="1699" spans="3:4">
      <c r="C1699" s="94" t="s">
        <v>324</v>
      </c>
      <c r="D1699" s="1649" t="s">
        <v>333</v>
      </c>
    </row>
    <row r="1700" spans="3:4">
      <c r="C1700" s="94" t="s">
        <v>324</v>
      </c>
      <c r="D1700" s="1649" t="s">
        <v>332</v>
      </c>
    </row>
    <row r="1701" spans="3:4">
      <c r="C1701" s="94" t="s">
        <v>324</v>
      </c>
      <c r="D1701" s="1649" t="s">
        <v>331</v>
      </c>
    </row>
    <row r="1702" spans="3:4">
      <c r="C1702" s="94" t="s">
        <v>324</v>
      </c>
      <c r="D1702" s="1649" t="s">
        <v>330</v>
      </c>
    </row>
    <row r="1703" spans="3:4">
      <c r="C1703" s="94" t="s">
        <v>324</v>
      </c>
      <c r="D1703" s="1649" t="s">
        <v>329</v>
      </c>
    </row>
    <row r="1704" spans="3:4">
      <c r="C1704" s="94" t="s">
        <v>324</v>
      </c>
      <c r="D1704" s="1649" t="s">
        <v>328</v>
      </c>
    </row>
    <row r="1705" spans="3:4">
      <c r="C1705" s="94" t="s">
        <v>324</v>
      </c>
      <c r="D1705" s="1649" t="s">
        <v>327</v>
      </c>
    </row>
    <row r="1706" spans="3:4">
      <c r="C1706" s="94" t="s">
        <v>324</v>
      </c>
      <c r="D1706" s="1649" t="s">
        <v>326</v>
      </c>
    </row>
    <row r="1707" spans="3:4">
      <c r="C1707" s="94" t="s">
        <v>324</v>
      </c>
      <c r="D1707" s="1649" t="s">
        <v>325</v>
      </c>
    </row>
    <row r="1708" spans="3:4">
      <c r="C1708" s="94" t="s">
        <v>324</v>
      </c>
      <c r="D1708" s="1649" t="s">
        <v>323</v>
      </c>
    </row>
    <row r="1709" spans="3:4">
      <c r="C1709" s="94" t="s">
        <v>282</v>
      </c>
      <c r="D1709" s="1649" t="s">
        <v>322</v>
      </c>
    </row>
    <row r="1710" spans="3:4">
      <c r="C1710" s="94" t="s">
        <v>282</v>
      </c>
      <c r="D1710" s="1649" t="s">
        <v>321</v>
      </c>
    </row>
    <row r="1711" spans="3:4">
      <c r="C1711" s="94" t="s">
        <v>282</v>
      </c>
      <c r="D1711" s="1649" t="s">
        <v>320</v>
      </c>
    </row>
    <row r="1712" spans="3:4">
      <c r="C1712" s="94" t="s">
        <v>282</v>
      </c>
      <c r="D1712" s="1649" t="s">
        <v>319</v>
      </c>
    </row>
    <row r="1713" spans="3:4">
      <c r="C1713" s="94" t="s">
        <v>282</v>
      </c>
      <c r="D1713" s="1649" t="s">
        <v>318</v>
      </c>
    </row>
    <row r="1714" spans="3:4">
      <c r="C1714" s="94" t="s">
        <v>282</v>
      </c>
      <c r="D1714" s="1649" t="s">
        <v>317</v>
      </c>
    </row>
    <row r="1715" spans="3:4">
      <c r="C1715" s="94" t="s">
        <v>282</v>
      </c>
      <c r="D1715" s="1649" t="s">
        <v>316</v>
      </c>
    </row>
    <row r="1716" spans="3:4">
      <c r="C1716" s="94" t="s">
        <v>282</v>
      </c>
      <c r="D1716" s="1649" t="s">
        <v>315</v>
      </c>
    </row>
    <row r="1717" spans="3:4">
      <c r="C1717" s="94" t="s">
        <v>282</v>
      </c>
      <c r="D1717" s="1649" t="s">
        <v>314</v>
      </c>
    </row>
    <row r="1718" spans="3:4">
      <c r="C1718" s="94" t="s">
        <v>282</v>
      </c>
      <c r="D1718" s="1649" t="s">
        <v>313</v>
      </c>
    </row>
    <row r="1719" spans="3:4">
      <c r="C1719" s="94" t="s">
        <v>282</v>
      </c>
      <c r="D1719" s="1649" t="s">
        <v>312</v>
      </c>
    </row>
    <row r="1720" spans="3:4">
      <c r="C1720" s="94" t="s">
        <v>282</v>
      </c>
      <c r="D1720" s="1649" t="s">
        <v>311</v>
      </c>
    </row>
    <row r="1721" spans="3:4">
      <c r="C1721" s="94" t="s">
        <v>282</v>
      </c>
      <c r="D1721" s="1649" t="s">
        <v>310</v>
      </c>
    </row>
    <row r="1722" spans="3:4">
      <c r="C1722" s="94" t="s">
        <v>282</v>
      </c>
      <c r="D1722" s="1649" t="s">
        <v>309</v>
      </c>
    </row>
    <row r="1723" spans="3:4">
      <c r="C1723" s="94" t="s">
        <v>282</v>
      </c>
      <c r="D1723" s="1649" t="s">
        <v>308</v>
      </c>
    </row>
    <row r="1724" spans="3:4">
      <c r="C1724" s="94" t="s">
        <v>282</v>
      </c>
      <c r="D1724" s="1649" t="s">
        <v>307</v>
      </c>
    </row>
    <row r="1725" spans="3:4">
      <c r="C1725" s="94" t="s">
        <v>282</v>
      </c>
      <c r="D1725" s="1649" t="s">
        <v>306</v>
      </c>
    </row>
    <row r="1726" spans="3:4">
      <c r="C1726" s="94" t="s">
        <v>282</v>
      </c>
      <c r="D1726" s="1649" t="s">
        <v>305</v>
      </c>
    </row>
    <row r="1727" spans="3:4">
      <c r="C1727" s="94" t="s">
        <v>282</v>
      </c>
      <c r="D1727" s="1649" t="s">
        <v>304</v>
      </c>
    </row>
    <row r="1728" spans="3:4">
      <c r="C1728" s="94" t="s">
        <v>282</v>
      </c>
      <c r="D1728" s="1649" t="s">
        <v>303</v>
      </c>
    </row>
    <row r="1729" spans="3:4">
      <c r="C1729" s="94" t="s">
        <v>282</v>
      </c>
      <c r="D1729" s="1649" t="s">
        <v>302</v>
      </c>
    </row>
    <row r="1730" spans="3:4">
      <c r="C1730" s="94" t="s">
        <v>282</v>
      </c>
      <c r="D1730" s="1649" t="s">
        <v>301</v>
      </c>
    </row>
    <row r="1731" spans="3:4">
      <c r="C1731" s="94" t="s">
        <v>282</v>
      </c>
      <c r="D1731" s="1649" t="s">
        <v>300</v>
      </c>
    </row>
    <row r="1732" spans="3:4">
      <c r="C1732" s="94" t="s">
        <v>282</v>
      </c>
      <c r="D1732" s="1649" t="s">
        <v>299</v>
      </c>
    </row>
    <row r="1733" spans="3:4">
      <c r="C1733" s="94" t="s">
        <v>282</v>
      </c>
      <c r="D1733" s="1649" t="s">
        <v>298</v>
      </c>
    </row>
    <row r="1734" spans="3:4">
      <c r="C1734" s="94" t="s">
        <v>282</v>
      </c>
      <c r="D1734" s="1649" t="s">
        <v>297</v>
      </c>
    </row>
    <row r="1735" spans="3:4">
      <c r="C1735" s="94" t="s">
        <v>282</v>
      </c>
      <c r="D1735" s="1649" t="s">
        <v>296</v>
      </c>
    </row>
    <row r="1736" spans="3:4">
      <c r="C1736" s="94" t="s">
        <v>282</v>
      </c>
      <c r="D1736" s="1649" t="s">
        <v>295</v>
      </c>
    </row>
    <row r="1737" spans="3:4">
      <c r="C1737" s="94" t="s">
        <v>282</v>
      </c>
      <c r="D1737" s="1649" t="s">
        <v>294</v>
      </c>
    </row>
    <row r="1738" spans="3:4">
      <c r="C1738" s="94" t="s">
        <v>282</v>
      </c>
      <c r="D1738" s="1649" t="s">
        <v>293</v>
      </c>
    </row>
    <row r="1739" spans="3:4">
      <c r="C1739" s="94" t="s">
        <v>282</v>
      </c>
      <c r="D1739" s="1649" t="s">
        <v>292</v>
      </c>
    </row>
    <row r="1740" spans="3:4">
      <c r="C1740" s="94" t="s">
        <v>282</v>
      </c>
      <c r="D1740" s="1649" t="s">
        <v>291</v>
      </c>
    </row>
    <row r="1741" spans="3:4">
      <c r="C1741" s="94" t="s">
        <v>282</v>
      </c>
      <c r="D1741" s="1649" t="s">
        <v>290</v>
      </c>
    </row>
    <row r="1742" spans="3:4">
      <c r="C1742" s="94" t="s">
        <v>282</v>
      </c>
      <c r="D1742" s="1649" t="s">
        <v>289</v>
      </c>
    </row>
    <row r="1743" spans="3:4">
      <c r="C1743" s="94" t="s">
        <v>282</v>
      </c>
      <c r="D1743" s="1649" t="s">
        <v>288</v>
      </c>
    </row>
    <row r="1744" spans="3:4">
      <c r="C1744" s="94" t="s">
        <v>282</v>
      </c>
      <c r="D1744" s="1649" t="s">
        <v>287</v>
      </c>
    </row>
    <row r="1745" spans="3:4">
      <c r="C1745" s="94" t="s">
        <v>282</v>
      </c>
      <c r="D1745" s="1649" t="s">
        <v>286</v>
      </c>
    </row>
    <row r="1746" spans="3:4">
      <c r="C1746" s="94" t="s">
        <v>282</v>
      </c>
      <c r="D1746" s="1649" t="s">
        <v>285</v>
      </c>
    </row>
    <row r="1747" spans="3:4">
      <c r="C1747" s="94" t="s">
        <v>282</v>
      </c>
      <c r="D1747" s="1649" t="s">
        <v>284</v>
      </c>
    </row>
    <row r="1748" spans="3:4">
      <c r="C1748" s="94" t="s">
        <v>282</v>
      </c>
      <c r="D1748" s="1649" t="s">
        <v>283</v>
      </c>
    </row>
    <row r="1749" spans="3:4" ht="14.25" thickBot="1">
      <c r="C1749" s="92" t="s">
        <v>282</v>
      </c>
      <c r="D1749" s="1650"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